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 3\Planilha de preços licitação 2\"/>
    </mc:Choice>
  </mc:AlternateContent>
  <xr:revisionPtr revIDLastSave="0" documentId="13_ncr:1_{ECC24519-152E-411F-833D-8319F21BFD9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<sst xmlns="http://schemas.openxmlformats.org/spreadsheetml/2006/main" count="289" uniqueCount="192">
  <si>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</si>
  <si>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</si>
  <si>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</si>
  <si>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</si>
  <si>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</si>
  <si>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</si>
  <si>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</si>
  <si>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</si>
  <si>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</si>
  <si>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</si>
  <si>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</si>
  <si>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</si>
  <si>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</si>
  <si>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</si>
  <si>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</si>
  <si>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</si>
  <si>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</si>
  <si>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</si>
  <si>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</si>
  <si>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</si>
  <si>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</si>
  <si>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</si>
  <si>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</si>
  <si>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</si>
  <si>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</si>
  <si>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</si>
  <si>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</si>
  <si>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</si>
  <si>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</si>
  <si>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</si>
  <si>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</si>
  <si>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</si>
  <si>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</si>
  <si>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</si>
  <si>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</si>
  <si>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</si>
  <si>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</si>
  <si>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</si>
  <si>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</si>
  <si>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</si>
  <si>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</si>
  <si>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</si>
  <si>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</si>
  <si>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</si>
  <si>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</si>
  <si>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</si>
  <si>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</si>
  <si>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</si>
  <si>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</si>
  <si>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</si>
  <si>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</si>
  <si>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</si>
  <si>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</si>
  <si>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</si>
  <si>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</si>
  <si>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</si>
  <si>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</si>
  <si>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</si>
  <si>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</si>
  <si>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</si>
  <si>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</si>
  <si>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</si>
  <si>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</si>
  <si>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</si>
  <si>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</si>
  <si>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</si>
  <si>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</si>
  <si>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</si>
  <si>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</si>
  <si>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</si>
  <si>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</si>
  <si>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</si>
  <si>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</si>
  <si>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</si>
  <si>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</si>
  <si>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</si>
  <si>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</si>
  <si>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</si>
  <si>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</si>
  <si>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</si>
  <si>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</si>
  <si>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</si>
  <si>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</si>
  <si>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</si>
  <si>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</si>
  <si>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</si>
  <si>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</si>
  <si>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</si>
  <si>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</si>
  <si>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</si>
  <si>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</si>
  <si>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</si>
  <si>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</si>
  <si>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</si>
  <si>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</si>
  <si>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</si>
  <si>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</si>
  <si>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</si>
  <si>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</si>
  <si>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</si>
  <si>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</si>
  <si>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</si>
  <si>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</si>
  <si>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</si>
  <si>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</si>
  <si>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</si>
  <si>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</si>
  <si>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</si>
  <si>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</si>
  <si>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</si>
  <si>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</si>
  <si>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</si>
  <si>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</si>
  <si>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</si>
  <si>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</si>
  <si>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</si>
  <si>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</si>
  <si>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</si>
  <si>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</si>
  <si>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</si>
  <si>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</si>
  <si>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</si>
  <si>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</si>
  <si>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</si>
  <si>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</si>
  <si>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</si>
  <si>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</si>
  <si>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</si>
  <si>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</si>
  <si>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</si>
  <si>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</si>
  <si>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</si>
  <si>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</si>
  <si>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</si>
  <si>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</si>
  <si>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</si>
  <si>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</si>
  <si>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</si>
  <si>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</si>
  <si>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</si>
  <si>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</si>
  <si>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</si>
  <si>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</si>
  <si>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</si>
  <si>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</si>
  <si>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</si>
  <si>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</si>
  <si>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</si>
  <si>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</si>
  <si>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</si>
  <si>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</si>
  <si>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</si>
  <si>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</si>
  <si>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</si>
  <si>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</si>
  <si>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</si>
  <si>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</si>
  <si>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</si>
  <si>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</si>
  <si>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</si>
  <si>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</si>
  <si>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</si>
  <si>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</si>
  <si>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</si>
  <si>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</si>
  <si>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</si>
  <si>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</si>
  <si>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</si>
  <si>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</si>
  <si>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</si>
  <si>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</si>
  <si>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</si>
  <si>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</si>
  <si>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</si>
  <si>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</si>
  <si>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</si>
  <si>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</si>
  <si>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</si>
  <si>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</si>
  <si>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</si>
  <si>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</si>
  <si>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</si>
  <si>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</si>
  <si>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</si>
  <si>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</si>
  <si>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</si>
  <si>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</si>
  <si>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</si>
  <si>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 xml:space="preserve"> LINHA FRANCISCA</t>
  </si>
  <si>
    <t>DADOS DA CONTRATAÇÃO: LINHA 17</t>
  </si>
  <si>
    <t>ITEM 3 - LINHA 17 - LINHA EMERGENCIAL ETINERARIO MUNICIPAL</t>
  </si>
  <si>
    <t>ONIBUS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</si>
</sst>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47" zoomScaleNormal="100" zoomScaleSheetLayoutView="100" workbookViewId="0">
      <selection activeCell="F68" sqref="F68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189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86</v>
      </c>
    </row>
    <row r="10" spans="2:9" x14ac:dyDescent="0.25">
      <c r="B10" s="216" t="s">
        <v>2</v>
      </c>
      <c r="C10" s="216"/>
      <c r="D10" s="216"/>
      <c r="E10" s="7">
        <v>4</v>
      </c>
    </row>
    <row r="11" spans="2:9" x14ac:dyDescent="0.25">
      <c r="B11" s="216" t="s">
        <v>3</v>
      </c>
      <c r="C11" s="216"/>
      <c r="D11" s="216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190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 t="s">
        <v>188</v>
      </c>
      <c r="C20" s="240"/>
      <c r="D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45.55</v>
      </c>
      <c r="D23" s="42">
        <v>45.55</v>
      </c>
      <c r="E23" s="42">
        <f>C23+D23</f>
        <v>91.1</v>
      </c>
    </row>
    <row r="24" spans="2:9" x14ac:dyDescent="0.25">
      <c r="B24" s="12" t="s">
        <v>24</v>
      </c>
      <c r="C24" s="93">
        <f>C23*E11</f>
        <v>979.32499999999993</v>
      </c>
      <c r="D24" s="42">
        <f>D23*E11</f>
        <v>979.32499999999993</v>
      </c>
      <c r="E24" s="42">
        <f>C24+D24</f>
        <v>1958.6499999999999</v>
      </c>
    </row>
    <row r="25" spans="2:9" x14ac:dyDescent="0.25">
      <c r="B25" s="12" t="s">
        <v>55</v>
      </c>
      <c r="C25" s="93">
        <f>C23*E9</f>
        <v>3917.2999999999997</v>
      </c>
      <c r="D25" s="42">
        <f>D23*E9</f>
        <v>3917.2999999999997</v>
      </c>
      <c r="E25" s="42">
        <f>C25+D25</f>
        <v>7834.5999999999995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0.29318181818181804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191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2.2999999999999998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3985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3900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850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2599.9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7" zoomScaleNormal="100" workbookViewId="0">
      <selection activeCell="I60" sqref="I6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3 - LINHA 17 -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1168.3295454545448</v>
      </c>
      <c r="F12" s="100"/>
      <c r="G12" s="98"/>
      <c r="H12" s="95">
        <f t="shared" ref="H12:H17" si="0">E12</f>
        <v>1168.3295454545448</v>
      </c>
      <c r="I12" s="100"/>
      <c r="K12" s="96">
        <f t="shared" ref="K12:K17" si="1">E12</f>
        <v>1168.3295454545448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922.98034090909039</v>
      </c>
      <c r="F13" s="100"/>
      <c r="G13" s="98"/>
      <c r="H13" s="95">
        <f t="shared" si="0"/>
        <v>922.98034090909039</v>
      </c>
      <c r="I13" s="100"/>
      <c r="K13" s="96">
        <f t="shared" si="1"/>
        <v>922.98034090909039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5194.6804347826082</v>
      </c>
      <c r="F14" s="100"/>
      <c r="G14" s="98"/>
      <c r="H14" s="95">
        <f t="shared" si="0"/>
        <v>5194.6804347826082</v>
      </c>
      <c r="I14" s="100"/>
      <c r="K14" s="96">
        <f t="shared" si="1"/>
        <v>5194.6804347826082</v>
      </c>
    </row>
    <row r="15" spans="2:13" x14ac:dyDescent="0.25">
      <c r="B15" s="335" t="s">
        <v>46</v>
      </c>
      <c r="C15" s="335"/>
      <c r="D15" s="335"/>
      <c r="E15" s="95">
        <f>E14*Dados!E86</f>
        <v>935.04247826086942</v>
      </c>
      <c r="F15" s="100"/>
      <c r="G15" s="98"/>
      <c r="H15" s="95">
        <f t="shared" si="0"/>
        <v>935.04247826086942</v>
      </c>
      <c r="I15" s="100"/>
      <c r="K15" s="96">
        <f t="shared" si="1"/>
        <v>935.04247826086942</v>
      </c>
    </row>
    <row r="16" spans="2:13" x14ac:dyDescent="0.25">
      <c r="B16" s="335" t="s">
        <v>144</v>
      </c>
      <c r="C16" s="335"/>
      <c r="D16" s="335"/>
      <c r="E16" s="95">
        <f>E14*Dados!E86</f>
        <v>935.04247826086942</v>
      </c>
      <c r="F16" s="100"/>
      <c r="G16" s="98"/>
      <c r="H16" s="95">
        <f t="shared" si="0"/>
        <v>935.04247826086942</v>
      </c>
      <c r="I16" s="100"/>
      <c r="K16" s="96">
        <f t="shared" si="1"/>
        <v>935.04247826086942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509.22941349999996</v>
      </c>
      <c r="F17" s="100"/>
      <c r="G17" s="98"/>
      <c r="H17" s="95">
        <f t="shared" si="0"/>
        <v>509.22941349999996</v>
      </c>
      <c r="I17" s="100"/>
      <c r="K17" s="96">
        <f t="shared" si="1"/>
        <v>509.22941349999996</v>
      </c>
    </row>
    <row r="18" spans="2:11" x14ac:dyDescent="0.25">
      <c r="B18" s="329" t="s">
        <v>92</v>
      </c>
      <c r="C18" s="329"/>
      <c r="D18" s="329"/>
      <c r="E18" s="94">
        <f>SUM(E12:E17)</f>
        <v>9665.3046911679812</v>
      </c>
      <c r="F18" s="102"/>
      <c r="G18" s="98"/>
      <c r="H18" s="94">
        <f>SUM(H12:H17)</f>
        <v>9665.3046911679812</v>
      </c>
      <c r="I18" s="102"/>
      <c r="K18" s="97">
        <f>SUM(K12:K17)</f>
        <v>9665.3046911679812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8" t="s">
        <v>92</v>
      </c>
      <c r="C21" s="328"/>
      <c r="D21" s="328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35" t="s">
        <v>148</v>
      </c>
      <c r="C28" s="335"/>
      <c r="D28" s="335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35" t="s">
        <v>149</v>
      </c>
      <c r="C29" s="335"/>
      <c r="D29" s="335"/>
      <c r="E29" s="95">
        <f>(Dados!E82/12)*Dados!E58</f>
        <v>95.284090909090864</v>
      </c>
      <c r="F29" s="100"/>
      <c r="G29" s="98"/>
      <c r="H29" s="96">
        <f t="shared" si="2"/>
        <v>95.284090909090864</v>
      </c>
      <c r="I29" s="108"/>
      <c r="K29" s="96">
        <f t="shared" si="3"/>
        <v>95.284090909090864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158.2606340281896</v>
      </c>
      <c r="F31" s="100"/>
      <c r="G31" s="98"/>
      <c r="H31" s="96">
        <f>((E18+E21)*Dados!E113)*Dados!E60</f>
        <v>158.2606340281896</v>
      </c>
      <c r="I31" s="108"/>
      <c r="K31" s="96">
        <f>((K18+K21)*Dados!E113)*Dados!E58</f>
        <v>158.21168015183713</v>
      </c>
    </row>
    <row r="32" spans="2:11" x14ac:dyDescent="0.25">
      <c r="B32" s="328" t="s">
        <v>92</v>
      </c>
      <c r="C32" s="328"/>
      <c r="D32" s="328"/>
      <c r="E32" s="94">
        <f>SUM(E24:E31)</f>
        <v>273.55438402818953</v>
      </c>
      <c r="F32" s="102"/>
      <c r="G32" s="98"/>
      <c r="H32" s="97">
        <f>SUM(H24:H31)</f>
        <v>273.55438402818953</v>
      </c>
      <c r="I32" s="106"/>
      <c r="K32" s="97">
        <f>SUM(K24:K31)</f>
        <v>273.50543015183706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1660.4442964973318</v>
      </c>
      <c r="F34" s="100"/>
      <c r="G34" s="98"/>
      <c r="H34" s="96">
        <f>E34</f>
        <v>1660.4442964973318</v>
      </c>
      <c r="I34" s="108"/>
      <c r="K34" s="96">
        <f>(K32+K21+K18)*Dados!E116</f>
        <v>1659.936030029947</v>
      </c>
    </row>
    <row r="35" spans="2:13" x14ac:dyDescent="0.25">
      <c r="B35" s="339" t="s">
        <v>92</v>
      </c>
      <c r="C35" s="339"/>
      <c r="D35" s="339"/>
      <c r="E35" s="94">
        <f>SUM(E34)</f>
        <v>1660.4442964973318</v>
      </c>
      <c r="F35" s="102"/>
      <c r="G35" s="98"/>
      <c r="H35" s="97">
        <f>SUM(H34)</f>
        <v>1660.4442964973318</v>
      </c>
      <c r="I35" s="106"/>
      <c r="K35" s="97">
        <f>SUM(K34)</f>
        <v>1659.936030029947</v>
      </c>
    </row>
    <row r="36" spans="2:13" x14ac:dyDescent="0.25">
      <c r="B36" s="328" t="s">
        <v>92</v>
      </c>
      <c r="C36" s="328"/>
      <c r="D36" s="328"/>
      <c r="E36" s="94">
        <f>E35+E32+E21+E18</f>
        <v>12730.072939812877</v>
      </c>
      <c r="F36" s="102"/>
      <c r="G36" s="98"/>
      <c r="H36" s="97">
        <f>H35+H32+H21+H18</f>
        <v>12730.072939812877</v>
      </c>
      <c r="I36" s="106"/>
      <c r="K36" s="97">
        <f>K35+K32+K21+K18</f>
        <v>12726.176230229594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14845.566110568952</v>
      </c>
      <c r="F38" s="100"/>
      <c r="G38" s="95"/>
      <c r="H38" s="95">
        <f>H36/((100-8.65)/100)</f>
        <v>13935.493092296527</v>
      </c>
      <c r="J38" s="17"/>
      <c r="K38" s="95">
        <f>K36/((100-7.99)/100)</f>
        <v>13831.296848418207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1128.2630244032403</v>
      </c>
      <c r="F39" s="100"/>
      <c r="G39" s="109">
        <f>Dados!D120</f>
        <v>0.03</v>
      </c>
      <c r="H39" s="95">
        <f>H38*G39</f>
        <v>418.06479276889581</v>
      </c>
      <c r="J39" s="50">
        <f>Dados!E120</f>
        <v>2.4199999999999999E-2</v>
      </c>
      <c r="K39" s="95">
        <f>K38*J39</f>
        <v>334.71738373172059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244.95184082438772</v>
      </c>
      <c r="F40" s="100"/>
      <c r="G40" s="109">
        <f>Dados!D121</f>
        <v>6.4999999999999997E-3</v>
      </c>
      <c r="H40" s="95">
        <f>H38*G40</f>
        <v>90.580705099927414</v>
      </c>
      <c r="J40" s="50">
        <f>Dados!E121</f>
        <v>5.7000000000000002E-3</v>
      </c>
      <c r="K40" s="95">
        <f>K38*J40</f>
        <v>78.838392035983787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742.27830552844762</v>
      </c>
      <c r="F41" s="100"/>
      <c r="G41" s="109">
        <f>Dados!D122</f>
        <v>0.05</v>
      </c>
      <c r="H41" s="95">
        <f>H38*G41</f>
        <v>696.77465461482643</v>
      </c>
      <c r="J41" s="111">
        <f>Dados!E122</f>
        <v>0.05</v>
      </c>
      <c r="K41" s="95">
        <f>K38*J41</f>
        <v>691.5648424209104</v>
      </c>
    </row>
    <row r="42" spans="2:13" x14ac:dyDescent="0.25">
      <c r="B42" s="338" t="s">
        <v>155</v>
      </c>
      <c r="C42" s="338"/>
      <c r="D42" s="338"/>
      <c r="E42" s="94">
        <f>SUM(E39:E41)</f>
        <v>2115.4931707560754</v>
      </c>
      <c r="F42" s="102"/>
      <c r="G42" s="110">
        <f>SUM(G39:G41)</f>
        <v>8.6499999999999994E-2</v>
      </c>
      <c r="H42" s="97">
        <f>SUM(H39:H41)</f>
        <v>1205.4201524836496</v>
      </c>
      <c r="I42" s="5"/>
      <c r="J42" s="112">
        <f>SUM(J39:J41)</f>
        <v>7.9899999999999999E-2</v>
      </c>
      <c r="K42" s="94">
        <f>SUM(K39:K41)</f>
        <v>1105.1206181886148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14845.566110568952</v>
      </c>
      <c r="F44" s="106"/>
      <c r="H44" s="97">
        <f>H36+H42</f>
        <v>13935.493092296527</v>
      </c>
      <c r="I44" s="5"/>
      <c r="J44" s="5"/>
      <c r="K44" s="97">
        <f>K42+K36</f>
        <v>13831.296848418209</v>
      </c>
    </row>
    <row r="45" spans="2:13" x14ac:dyDescent="0.25">
      <c r="D45" s="5" t="s">
        <v>163</v>
      </c>
      <c r="E45" s="58">
        <f>E44/Dados!E24</f>
        <v>7.5794889901559506</v>
      </c>
      <c r="F45" s="106"/>
      <c r="H45" s="97">
        <f>H44/Dados!E24</f>
        <v>7.1148459869280005</v>
      </c>
      <c r="K45" s="97">
        <f>K44/Dados!E24</f>
        <v>7.0616479965375181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2024-09-16T16:41:28Z</dcterms:modified>
</cp:coreProperties>
</file>