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 3\Planilha de preços licitação 2\"/>
    </mc:Choice>
  </mc:AlternateContent>
  <xr:revisionPtr revIDLastSave="0" documentId="13_ncr:1_{2C0A0520-25A2-4568-8F56-B049E65DF2DD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ônibus,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<sst xmlns="http://schemas.openxmlformats.org/spreadsheetml/2006/main" count="289" uniqueCount="192">
  <si>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</si>
  <si>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</si>
  <si>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</si>
  <si>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</si>
  <si>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</si>
  <si>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</si>
  <si>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</si>
  <si>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</si>
  <si>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</si>
  <si>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</si>
  <si>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</si>
  <si>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</si>
  <si>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</si>
  <si>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</si>
  <si>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</si>
  <si>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</si>
  <si>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</si>
  <si>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</si>
  <si>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</si>
  <si>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</si>
  <si>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</si>
  <si>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</si>
  <si>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</si>
  <si>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</si>
  <si>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</si>
  <si>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</si>
  <si>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</si>
  <si>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</si>
  <si>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</si>
  <si>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</si>
  <si>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</si>
  <si>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</si>
  <si>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</si>
  <si>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</si>
  <si>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</si>
  <si>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</si>
  <si>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</si>
  <si>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</si>
  <si>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</si>
  <si>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</si>
  <si>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</si>
  <si>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</si>
  <si>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</si>
  <si>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</si>
  <si>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</si>
  <si>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</si>
  <si>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</si>
  <si>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</si>
  <si>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</si>
  <si>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</si>
  <si>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</si>
  <si>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</si>
  <si>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</si>
  <si>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</si>
  <si>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</si>
  <si>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</si>
  <si>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</si>
  <si>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</si>
  <si>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</si>
  <si>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</si>
  <si>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</si>
  <si>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</si>
  <si>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</si>
  <si>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</si>
  <si>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</si>
  <si>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</si>
  <si>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</si>
  <si>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</si>
  <si>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</si>
  <si>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</si>
  <si>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</si>
  <si>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</si>
  <si>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</si>
  <si>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</si>
  <si>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</si>
  <si>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</si>
  <si>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</si>
  <si>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</si>
  <si>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</si>
  <si>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</si>
  <si>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</si>
  <si>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</si>
  <si>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</si>
  <si>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</si>
  <si>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</si>
  <si>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</si>
  <si>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</si>
  <si>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</si>
  <si>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</si>
  <si>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</si>
  <si>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</si>
  <si>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</si>
  <si>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</si>
  <si>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</si>
  <si>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</si>
  <si>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</si>
  <si>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</si>
  <si>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</si>
  <si>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</si>
  <si>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</si>
  <si>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</si>
  <si>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</si>
  <si>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</si>
  <si>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</si>
  <si>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</si>
  <si>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</si>
  <si>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</si>
  <si>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</si>
  <si>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</si>
  <si>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</si>
  <si>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</si>
  <si>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</si>
  <si>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</si>
  <si>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</si>
  <si>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</si>
  <si>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</si>
  <si>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</si>
  <si>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</si>
  <si>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</si>
  <si>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</si>
  <si>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</si>
  <si>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</si>
  <si>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</si>
  <si>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</si>
  <si>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</si>
  <si>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</si>
  <si>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</si>
  <si>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</si>
  <si>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</si>
  <si>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</si>
  <si>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</si>
  <si>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</si>
  <si>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</si>
  <si>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</si>
  <si>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</si>
  <si>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</si>
  <si>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</si>
  <si>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</si>
  <si>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</si>
  <si>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</si>
  <si>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</si>
  <si>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</si>
  <si>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</si>
  <si>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</si>
  <si>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</si>
  <si>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</si>
  <si>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</si>
  <si>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</si>
  <si>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</si>
  <si>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</si>
  <si>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</si>
  <si>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</si>
  <si>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</si>
  <si>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</si>
  <si>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</si>
  <si>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</si>
  <si>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</si>
  <si>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</si>
  <si>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</si>
  <si>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</si>
  <si>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</si>
  <si>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</si>
  <si>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</si>
  <si>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</si>
  <si>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</si>
  <si>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</si>
  <si>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</si>
  <si>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</si>
  <si>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</si>
  <si>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</si>
  <si>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</si>
  <si>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</si>
  <si>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</si>
  <si>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</si>
  <si>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</si>
  <si>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</si>
  <si>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</si>
  <si>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</si>
  <si>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</si>
  <si>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</si>
  <si>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</si>
  <si>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</si>
  <si>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</si>
  <si>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</si>
  <si>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</si>
  <si>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</si>
  <si>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</si>
  <si>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DADOS DA CONTRATAÇÃO: LINHA 12</t>
  </si>
  <si>
    <t>GENEROSO/PRODUÇÃO</t>
  </si>
  <si>
    <t>TARDE</t>
  </si>
  <si>
    <t>ITEM 2 - LINHA 12 - LINHA EMERGENCIAL ETINERARIO MUNICIPAL</t>
  </si>
  <si>
    <t>ONIBUS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</si>
</sst>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9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0" zoomScaleNormal="100" zoomScaleSheetLayoutView="100" workbookViewId="0">
      <selection activeCell="G66" sqref="G66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5" t="s">
        <v>173</v>
      </c>
      <c r="C3" s="226"/>
      <c r="D3" s="226"/>
      <c r="E3" s="226"/>
      <c r="F3" s="226"/>
      <c r="G3" s="226"/>
      <c r="H3" s="226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187</v>
      </c>
      <c r="C6" s="240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86</v>
      </c>
    </row>
    <row r="10" spans="2:9" x14ac:dyDescent="0.25">
      <c r="B10" s="216" t="s">
        <v>2</v>
      </c>
      <c r="C10" s="216"/>
      <c r="D10" s="216"/>
      <c r="E10" s="7">
        <v>4</v>
      </c>
    </row>
    <row r="11" spans="2:9" x14ac:dyDescent="0.25">
      <c r="B11" s="216" t="s">
        <v>3</v>
      </c>
      <c r="C11" s="216"/>
      <c r="D11" s="216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232" t="s">
        <v>6</v>
      </c>
      <c r="C13" s="232"/>
      <c r="D13" s="232"/>
      <c r="E13" s="232"/>
    </row>
    <row r="14" spans="2:9" x14ac:dyDescent="0.25">
      <c r="B14" s="236" t="s">
        <v>5</v>
      </c>
      <c r="C14" s="236"/>
      <c r="D14" s="237" t="s">
        <v>175</v>
      </c>
      <c r="E14" s="237"/>
    </row>
    <row r="15" spans="2:9" x14ac:dyDescent="0.25">
      <c r="B15" s="187" t="s">
        <v>189</v>
      </c>
      <c r="C15" s="187"/>
      <c r="D15" s="238">
        <v>44</v>
      </c>
      <c r="E15" s="238"/>
    </row>
    <row r="17" spans="2:9" ht="15.75" customHeight="1" x14ac:dyDescent="0.25">
      <c r="B17" s="227" t="s">
        <v>181</v>
      </c>
      <c r="C17" s="228"/>
      <c r="D17" s="1"/>
      <c r="E17" s="2"/>
    </row>
    <row r="18" spans="2:9" ht="15" customHeight="1" x14ac:dyDescent="0.25">
      <c r="B18" s="233" t="s">
        <v>190</v>
      </c>
      <c r="C18" s="234"/>
      <c r="D18" s="234"/>
      <c r="E18" s="234"/>
      <c r="F18" s="54"/>
      <c r="G18" s="54"/>
      <c r="H18" s="54"/>
      <c r="I18" s="54"/>
    </row>
    <row r="19" spans="2:9" ht="43.5" hidden="1" customHeight="1" x14ac:dyDescent="0.25">
      <c r="B19" s="235"/>
      <c r="C19" s="235"/>
      <c r="D19" s="235"/>
      <c r="E19" s="235"/>
      <c r="F19" s="54"/>
      <c r="G19" s="54"/>
      <c r="H19" s="54"/>
      <c r="I19" s="54"/>
    </row>
    <row r="20" spans="2:9" x14ac:dyDescent="0.25">
      <c r="B20" s="223" t="s">
        <v>188</v>
      </c>
      <c r="C20" s="224"/>
      <c r="D20" s="224"/>
      <c r="E20" s="224"/>
      <c r="F20" s="54"/>
      <c r="G20" s="54"/>
      <c r="H20" s="54"/>
      <c r="I20" s="54"/>
    </row>
    <row r="21" spans="2:9" x14ac:dyDescent="0.25">
      <c r="B21" s="239" t="s">
        <v>10</v>
      </c>
      <c r="C21" s="239"/>
      <c r="D21" s="239"/>
      <c r="E21" s="239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40</v>
      </c>
      <c r="D23" s="42">
        <v>40</v>
      </c>
      <c r="E23" s="42">
        <f>C23+D23</f>
        <v>80</v>
      </c>
    </row>
    <row r="24" spans="2:9" x14ac:dyDescent="0.25">
      <c r="B24" s="12" t="s">
        <v>24</v>
      </c>
      <c r="C24" s="93">
        <f>C23*E11</f>
        <v>860</v>
      </c>
      <c r="D24" s="42">
        <f>D23*E11</f>
        <v>860</v>
      </c>
      <c r="E24" s="42">
        <f>C24+D24</f>
        <v>1720</v>
      </c>
    </row>
    <row r="25" spans="2:9" x14ac:dyDescent="0.25">
      <c r="B25" s="12" t="s">
        <v>55</v>
      </c>
      <c r="C25" s="93">
        <f>C23*E9</f>
        <v>3440</v>
      </c>
      <c r="D25" s="42">
        <f>D23*E9</f>
        <v>3440</v>
      </c>
      <c r="E25" s="42">
        <f>C25+D25</f>
        <v>6880</v>
      </c>
    </row>
    <row r="26" spans="2:9" x14ac:dyDescent="0.25">
      <c r="B26" s="9"/>
      <c r="C26" s="9"/>
      <c r="D26" s="10"/>
      <c r="E26" s="10"/>
    </row>
    <row r="27" spans="2:9" x14ac:dyDescent="0.25">
      <c r="B27" s="232" t="s">
        <v>11</v>
      </c>
      <c r="C27" s="232"/>
      <c r="D27" s="232"/>
      <c r="E27" s="232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0.49305555555555558</v>
      </c>
      <c r="D29" s="13">
        <v>0.53472222222222221</v>
      </c>
      <c r="E29" s="13">
        <f>D29-C29</f>
        <v>4.166666666666663E-2</v>
      </c>
    </row>
    <row r="30" spans="2:9" x14ac:dyDescent="0.25">
      <c r="B30" s="12" t="s">
        <v>15</v>
      </c>
      <c r="C30" s="13">
        <v>0.70833333333333337</v>
      </c>
      <c r="D30" s="13">
        <v>0.75</v>
      </c>
      <c r="E30" s="13">
        <f>D30-C30</f>
        <v>4.166666666666663E-2</v>
      </c>
    </row>
    <row r="31" spans="2:9" x14ac:dyDescent="0.25">
      <c r="B31" s="34" t="s">
        <v>176</v>
      </c>
      <c r="C31" s="176"/>
      <c r="D31" s="177"/>
      <c r="E31" s="13">
        <f>D31-C31</f>
        <v>0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9" t="s">
        <v>9</v>
      </c>
      <c r="C33" s="230"/>
      <c r="D33" s="231"/>
      <c r="E33" s="14">
        <f>E29+E30+E31+E32</f>
        <v>8.3333333333333259E-2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4.166666666666663E-2</v>
      </c>
      <c r="D37" s="19">
        <v>0</v>
      </c>
      <c r="E37" s="18">
        <f>C37+D37</f>
        <v>4.166666666666663E-2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8.3333333333333259E-2</v>
      </c>
      <c r="D41" s="179">
        <f>SUM(D37:D39)</f>
        <v>0</v>
      </c>
      <c r="E41" s="20">
        <f>SUM(E37:E40)</f>
        <v>8.3333333333333259E-2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0.99999999999999911</v>
      </c>
      <c r="D45" s="48">
        <f>D37*24</f>
        <v>0</v>
      </c>
      <c r="E45" s="48">
        <f>C45+D45</f>
        <v>0.99999999999999911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1.9999999999999982</v>
      </c>
      <c r="D49" s="180">
        <f>SUM(D45:D48)</f>
        <v>0</v>
      </c>
      <c r="E49" s="180">
        <f>SUM(E45:E48)</f>
        <v>1.9999999999999982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42.999999999999964</v>
      </c>
      <c r="D53" s="22">
        <f>(D45+D46+D47+D48)*E11</f>
        <v>0</v>
      </c>
      <c r="E53" s="23">
        <f>C53+D53</f>
        <v>42.999999999999964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0.1954545454545453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0.1954545454545453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191</v>
      </c>
    </row>
    <row r="65" spans="2:9" x14ac:dyDescent="0.25">
      <c r="B65" s="188" t="s">
        <v>29</v>
      </c>
      <c r="C65" s="211"/>
      <c r="D65" s="212"/>
      <c r="E65" s="24">
        <v>44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2024</v>
      </c>
    </row>
    <row r="68" spans="2:9" x14ac:dyDescent="0.25">
      <c r="B68" s="31" t="s">
        <v>32</v>
      </c>
      <c r="C68" s="32"/>
      <c r="D68" s="33"/>
      <c r="E68" s="24">
        <v>2.4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398500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250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6.1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3985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3148.1499999999996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79700</v>
      </c>
    </row>
    <row r="82" spans="2:5" x14ac:dyDescent="0.25">
      <c r="B82" s="31" t="s">
        <v>68</v>
      </c>
      <c r="C82" s="32"/>
      <c r="D82" s="35" t="s">
        <v>55</v>
      </c>
      <c r="E82" s="37">
        <v>5300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900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2649.9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20:E20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24" t="s">
        <v>96</v>
      </c>
      <c r="C37" s="224"/>
      <c r="D37" s="224"/>
      <c r="E37" s="224"/>
      <c r="F37" s="224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40" t="s">
        <v>109</v>
      </c>
      <c r="C53" s="240"/>
      <c r="D53" s="240"/>
      <c r="E53" s="240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753.84637874624923</v>
      </c>
      <c r="H67"/>
      <c r="I67"/>
      <c r="J67" s="55">
        <f>J65*Dados!E58</f>
        <v>751.62005258655233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753.84637874624923</v>
      </c>
      <c r="H68"/>
      <c r="I68"/>
      <c r="J68" s="55">
        <f>J65*Dados!E60</f>
        <v>751.62005258655233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28" zoomScaleNormal="100" workbookViewId="0">
      <selection activeCell="I51" sqref="I51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2 - LINHA 12 -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778.88636363636306</v>
      </c>
      <c r="F12" s="100"/>
      <c r="G12" s="98"/>
      <c r="H12" s="95">
        <f t="shared" ref="H12:H17" si="0">E12</f>
        <v>778.88636363636306</v>
      </c>
      <c r="I12" s="100"/>
      <c r="K12" s="96">
        <f t="shared" ref="K12:K17" si="1">E12</f>
        <v>778.88636363636306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615.3202272727267</v>
      </c>
      <c r="F13" s="100"/>
      <c r="G13" s="98"/>
      <c r="H13" s="95">
        <f t="shared" si="0"/>
        <v>615.3202272727267</v>
      </c>
      <c r="I13" s="100"/>
      <c r="K13" s="96">
        <f t="shared" si="1"/>
        <v>615.3202272727267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4371.666666666667</v>
      </c>
      <c r="F14" s="100"/>
      <c r="G14" s="98"/>
      <c r="H14" s="95">
        <f t="shared" si="0"/>
        <v>4371.666666666667</v>
      </c>
      <c r="I14" s="100"/>
      <c r="K14" s="96">
        <f t="shared" si="1"/>
        <v>4371.666666666667</v>
      </c>
    </row>
    <row r="15" spans="2:13" x14ac:dyDescent="0.25">
      <c r="B15" s="335" t="s">
        <v>46</v>
      </c>
      <c r="C15" s="335"/>
      <c r="D15" s="335"/>
      <c r="E15" s="95">
        <f>E14*Dados!E86</f>
        <v>786.9</v>
      </c>
      <c r="F15" s="100"/>
      <c r="G15" s="98"/>
      <c r="H15" s="95">
        <f t="shared" si="0"/>
        <v>786.9</v>
      </c>
      <c r="I15" s="100"/>
      <c r="K15" s="96">
        <f t="shared" si="1"/>
        <v>786.9</v>
      </c>
    </row>
    <row r="16" spans="2:13" x14ac:dyDescent="0.25">
      <c r="B16" s="335" t="s">
        <v>144</v>
      </c>
      <c r="C16" s="335"/>
      <c r="D16" s="335"/>
      <c r="E16" s="95">
        <f>E14*Dados!E86</f>
        <v>786.9</v>
      </c>
      <c r="F16" s="100"/>
      <c r="G16" s="98"/>
      <c r="H16" s="95">
        <f t="shared" si="0"/>
        <v>786.9</v>
      </c>
      <c r="I16" s="100"/>
      <c r="K16" s="96">
        <f t="shared" si="1"/>
        <v>786.9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455.78280000000001</v>
      </c>
      <c r="F17" s="100"/>
      <c r="G17" s="98"/>
      <c r="H17" s="95">
        <f t="shared" si="0"/>
        <v>455.78280000000001</v>
      </c>
      <c r="I17" s="100"/>
      <c r="K17" s="96">
        <f t="shared" si="1"/>
        <v>455.78280000000001</v>
      </c>
    </row>
    <row r="18" spans="2:11" x14ac:dyDescent="0.25">
      <c r="B18" s="329" t="s">
        <v>92</v>
      </c>
      <c r="C18" s="329"/>
      <c r="D18" s="329"/>
      <c r="E18" s="94">
        <f>SUM(E12:E17)</f>
        <v>7795.4560575757559</v>
      </c>
      <c r="F18" s="102"/>
      <c r="G18" s="98"/>
      <c r="H18" s="94">
        <f>SUM(H12:H17)</f>
        <v>7795.4560575757559</v>
      </c>
      <c r="I18" s="102"/>
      <c r="K18" s="97">
        <f>SUM(K12:K17)</f>
        <v>7795.4560575757559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753.84637874624923</v>
      </c>
      <c r="F20" s="100"/>
      <c r="G20" s="98"/>
      <c r="H20" s="41">
        <f>E20</f>
        <v>753.84637874624923</v>
      </c>
      <c r="I20" s="108"/>
      <c r="K20" s="41">
        <f>Motorista!J67</f>
        <v>751.62005258655233</v>
      </c>
    </row>
    <row r="21" spans="2:11" x14ac:dyDescent="0.25">
      <c r="B21" s="328" t="s">
        <v>92</v>
      </c>
      <c r="C21" s="328"/>
      <c r="D21" s="328"/>
      <c r="E21" s="94">
        <f>SUM(E20:E20)</f>
        <v>753.84637874624923</v>
      </c>
      <c r="F21" s="102"/>
      <c r="G21" s="98"/>
      <c r="H21" s="58">
        <f>SUM(H20:H20)</f>
        <v>753.84637874624923</v>
      </c>
      <c r="I21" s="106"/>
      <c r="K21" s="58">
        <f>SUM(K20:K20)</f>
        <v>751.62005258655233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1.6287878787878776</v>
      </c>
      <c r="F24" s="100"/>
      <c r="G24" s="98"/>
      <c r="H24" s="96">
        <f t="shared" ref="H24:H29" si="2">E24</f>
        <v>1.6287878787878776</v>
      </c>
      <c r="I24" s="108"/>
      <c r="K24" s="96">
        <f t="shared" ref="K24:K29" si="3">E24</f>
        <v>1.6287878787878776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4.0719696969696937</v>
      </c>
      <c r="F27" s="100"/>
      <c r="G27" s="98"/>
      <c r="H27" s="96">
        <f t="shared" si="2"/>
        <v>4.0719696969696937</v>
      </c>
      <c r="I27" s="108"/>
      <c r="K27" s="96">
        <f t="shared" si="3"/>
        <v>4.0719696969696937</v>
      </c>
    </row>
    <row r="28" spans="2:11" x14ac:dyDescent="0.25">
      <c r="B28" s="335" t="s">
        <v>148</v>
      </c>
      <c r="C28" s="335"/>
      <c r="D28" s="335"/>
      <c r="E28" s="95">
        <f>(Dados!E76/12)*Dados!E58</f>
        <v>7.6390151515151459</v>
      </c>
      <c r="F28" s="100"/>
      <c r="G28" s="98"/>
      <c r="H28" s="96">
        <f t="shared" si="2"/>
        <v>7.6390151515151459</v>
      </c>
      <c r="I28" s="108"/>
      <c r="K28" s="96">
        <f t="shared" si="3"/>
        <v>7.6390151515151459</v>
      </c>
    </row>
    <row r="29" spans="2:11" x14ac:dyDescent="0.25">
      <c r="B29" s="335" t="s">
        <v>149</v>
      </c>
      <c r="C29" s="335"/>
      <c r="D29" s="335"/>
      <c r="E29" s="95">
        <f>(Dados!E82/12)*Dados!E58</f>
        <v>86.325757575757507</v>
      </c>
      <c r="F29" s="100"/>
      <c r="G29" s="98"/>
      <c r="H29" s="96">
        <f t="shared" si="2"/>
        <v>86.325757575757507</v>
      </c>
      <c r="I29" s="108"/>
      <c r="K29" s="96">
        <f t="shared" si="3"/>
        <v>86.325757575757507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83.550001082237699</v>
      </c>
      <c r="F31" s="100"/>
      <c r="G31" s="98"/>
      <c r="H31" s="96">
        <f>((E18+E21)*Dados!E113)*Dados!E60</f>
        <v>83.550001082237699</v>
      </c>
      <c r="I31" s="108"/>
      <c r="K31" s="96">
        <f>((K18+K21)*Dados!E113)*Dados!E58</f>
        <v>83.528243803858857</v>
      </c>
    </row>
    <row r="32" spans="2:11" x14ac:dyDescent="0.25">
      <c r="B32" s="328" t="s">
        <v>92</v>
      </c>
      <c r="C32" s="328"/>
      <c r="D32" s="328"/>
      <c r="E32" s="94">
        <f>SUM(E24:E31)</f>
        <v>183.21553138526792</v>
      </c>
      <c r="F32" s="102"/>
      <c r="G32" s="98"/>
      <c r="H32" s="97">
        <f>SUM(H24:H31)</f>
        <v>183.21553138526792</v>
      </c>
      <c r="I32" s="106"/>
      <c r="K32" s="97">
        <f>SUM(K24:K31)</f>
        <v>183.19377410688907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1309.877695156091</v>
      </c>
      <c r="F34" s="100"/>
      <c r="G34" s="98"/>
      <c r="H34" s="96">
        <f>E34</f>
        <v>1309.877695156091</v>
      </c>
      <c r="I34" s="108"/>
      <c r="K34" s="96">
        <f>(K32+K21+K18)*Dados!E116</f>
        <v>1309.5404826403794</v>
      </c>
    </row>
    <row r="35" spans="2:13" x14ac:dyDescent="0.25">
      <c r="B35" s="339" t="s">
        <v>92</v>
      </c>
      <c r="C35" s="339"/>
      <c r="D35" s="339"/>
      <c r="E35" s="94">
        <f>SUM(E34)</f>
        <v>1309.877695156091</v>
      </c>
      <c r="F35" s="102"/>
      <c r="G35" s="98"/>
      <c r="H35" s="97">
        <f>SUM(H34)</f>
        <v>1309.877695156091</v>
      </c>
      <c r="I35" s="106"/>
      <c r="K35" s="97">
        <f>SUM(K34)</f>
        <v>1309.5404826403794</v>
      </c>
    </row>
    <row r="36" spans="2:13" x14ac:dyDescent="0.25">
      <c r="B36" s="328" t="s">
        <v>92</v>
      </c>
      <c r="C36" s="328"/>
      <c r="D36" s="328"/>
      <c r="E36" s="94">
        <f>E35+E32+E21+E18</f>
        <v>10042.395662863364</v>
      </c>
      <c r="F36" s="102"/>
      <c r="G36" s="98"/>
      <c r="H36" s="97">
        <f>H35+H32+H21+H18</f>
        <v>10042.395662863364</v>
      </c>
      <c r="I36" s="106"/>
      <c r="K36" s="97">
        <f>K35+K32+K21+K18</f>
        <v>10039.810366909576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11711.248586429578</v>
      </c>
      <c r="F38" s="100"/>
      <c r="G38" s="95"/>
      <c r="H38" s="95">
        <f>H36/((100-8.65)/100)</f>
        <v>10993.317638602479</v>
      </c>
      <c r="J38" s="17"/>
      <c r="K38" s="95">
        <f>K36/((100-7.99)/100)</f>
        <v>10911.651306281465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890.05489256864792</v>
      </c>
      <c r="F39" s="100"/>
      <c r="G39" s="109">
        <f>Dados!D120</f>
        <v>0.03</v>
      </c>
      <c r="H39" s="95">
        <f>H38*G39</f>
        <v>329.79952915807434</v>
      </c>
      <c r="J39" s="50">
        <f>Dados!E120</f>
        <v>2.4199999999999999E-2</v>
      </c>
      <c r="K39" s="95">
        <f>K38*J39</f>
        <v>264.06196161201143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193.23560167608804</v>
      </c>
      <c r="F40" s="100"/>
      <c r="G40" s="109">
        <f>Dados!D121</f>
        <v>6.4999999999999997E-3</v>
      </c>
      <c r="H40" s="95">
        <f>H38*G40</f>
        <v>71.456564650916107</v>
      </c>
      <c r="J40" s="50">
        <f>Dados!E121</f>
        <v>5.7000000000000002E-3</v>
      </c>
      <c r="K40" s="95">
        <f>K38*J40</f>
        <v>62.196412445804349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585.56242932147893</v>
      </c>
      <c r="F41" s="100"/>
      <c r="G41" s="109">
        <f>Dados!D122</f>
        <v>0.05</v>
      </c>
      <c r="H41" s="95">
        <f>H38*G41</f>
        <v>549.66588193012399</v>
      </c>
      <c r="J41" s="111">
        <f>Dados!E122</f>
        <v>0.05</v>
      </c>
      <c r="K41" s="95">
        <f>K38*J41</f>
        <v>545.58256531407324</v>
      </c>
    </row>
    <row r="42" spans="2:13" x14ac:dyDescent="0.25">
      <c r="B42" s="338" t="s">
        <v>155</v>
      </c>
      <c r="C42" s="338"/>
      <c r="D42" s="338"/>
      <c r="E42" s="94">
        <f>SUM(E39:E41)</f>
        <v>1668.8529235662149</v>
      </c>
      <c r="F42" s="102"/>
      <c r="G42" s="110">
        <f>SUM(G39:G41)</f>
        <v>8.6499999999999994E-2</v>
      </c>
      <c r="H42" s="97">
        <f>SUM(H39:H41)</f>
        <v>950.92197573911449</v>
      </c>
      <c r="I42" s="5"/>
      <c r="J42" s="112">
        <f>SUM(J39:J41)</f>
        <v>7.9899999999999999E-2</v>
      </c>
      <c r="K42" s="94">
        <f>SUM(K39:K41)</f>
        <v>871.84093937188902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11711.24858642958</v>
      </c>
      <c r="F44" s="106"/>
      <c r="H44" s="97">
        <f>H36+H42</f>
        <v>10993.317638602479</v>
      </c>
      <c r="I44" s="5"/>
      <c r="J44" s="5"/>
      <c r="K44" s="97">
        <f>K42+K36</f>
        <v>10911.651306281465</v>
      </c>
    </row>
    <row r="45" spans="2:13" x14ac:dyDescent="0.25">
      <c r="D45" s="5" t="s">
        <v>163</v>
      </c>
      <c r="E45" s="58">
        <f>E44/Dados!E24</f>
        <v>6.8088654572265002</v>
      </c>
      <c r="F45" s="106"/>
      <c r="H45" s="97">
        <f>H44/Dados!E24</f>
        <v>6.3914637433735342</v>
      </c>
      <c r="K45" s="97">
        <f>K44/Dados!E24</f>
        <v>6.3439833176055025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YHiQ5l110FLUwfWdiFpq/oXDpHJaZKUnoiw4Ks21TJgzHf8pGgsRee6y27Zqc7uZPx9CqY+oihiQywsrq4zWSQ==" saltValue="7dkUxzxGM7Fwekcitr4P1g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2024-01-17T13:36:45Z</cp:lastPrinted>
  <dcterms:created xsi:type="dcterms:W3CDTF">2017-01-21T11:53:29Z</dcterms:created>
  <dcterms:modified xsi:type="dcterms:W3CDTF">2024-09-16T16:41:02Z</dcterms:modified>
</cp:coreProperties>
</file>