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787CEE12-30E6-476D-8746-0EA760B1AD1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<sst xmlns="http://schemas.openxmlformats.org/spreadsheetml/2006/main" count="289" uniqueCount="192">
  <si>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</si>
  <si>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</si>
  <si>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</si>
  <si>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</si>
  <si>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</si>
  <si>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</si>
  <si>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</si>
  <si>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</si>
  <si>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</si>
  <si>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</si>
  <si>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</si>
  <si>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</si>
  <si>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</si>
  <si>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</si>
  <si>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</si>
  <si>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</si>
  <si>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</si>
  <si>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</si>
  <si>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</si>
  <si>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</si>
  <si>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</si>
  <si>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</si>
  <si>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</si>
  <si>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</si>
  <si>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</si>
  <si>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</si>
  <si>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</si>
  <si>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</si>
  <si>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</si>
  <si>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</si>
  <si>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</si>
  <si>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</si>
  <si>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</si>
  <si>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</si>
  <si>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</si>
  <si>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</si>
  <si>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</si>
  <si>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</si>
  <si>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</si>
  <si>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</si>
  <si>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</si>
  <si>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</si>
  <si>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</si>
  <si>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</si>
  <si>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</si>
  <si>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</si>
  <si>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</si>
  <si>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</si>
  <si>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</si>
  <si>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</si>
  <si>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</si>
  <si>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</si>
  <si>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</si>
  <si>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</si>
  <si>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</si>
  <si>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</si>
  <si>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</si>
  <si>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</si>
  <si>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</si>
  <si>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</si>
  <si>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</si>
  <si>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</si>
  <si>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</si>
  <si>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</si>
  <si>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</si>
  <si>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</si>
  <si>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</si>
  <si>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</si>
  <si>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</si>
  <si>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</si>
  <si>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</si>
  <si>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</si>
  <si>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</si>
  <si>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</si>
  <si>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</si>
  <si>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</si>
  <si>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</si>
  <si>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</si>
  <si>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</si>
  <si>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</si>
  <si>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</si>
  <si>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</si>
  <si>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</si>
  <si>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</si>
  <si>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</si>
  <si>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</si>
  <si>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</si>
  <si>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</si>
  <si>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</si>
  <si>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</si>
  <si>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</si>
  <si>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</si>
  <si>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</si>
  <si>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</si>
  <si>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</si>
  <si>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</si>
  <si>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</si>
  <si>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</si>
  <si>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</si>
  <si>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</si>
  <si>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</si>
  <si>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</si>
  <si>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</si>
  <si>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</si>
  <si>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</si>
  <si>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</si>
  <si>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</si>
  <si>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</si>
  <si>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</si>
  <si>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</si>
  <si>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</si>
  <si>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</si>
  <si>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</si>
  <si>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</si>
  <si>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</si>
  <si>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</si>
  <si>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</si>
  <si>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</si>
  <si>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</si>
  <si>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</si>
  <si>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</si>
  <si>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</si>
  <si>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</si>
  <si>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</si>
  <si>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</si>
  <si>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</si>
  <si>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</si>
  <si>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</si>
  <si>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</si>
  <si>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</si>
  <si>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</si>
  <si>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</si>
  <si>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</si>
  <si>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</si>
  <si>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</si>
  <si>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</si>
  <si>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</si>
  <si>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</si>
  <si>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</si>
  <si>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</si>
  <si>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</si>
  <si>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</si>
  <si>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</si>
  <si>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</si>
  <si>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</si>
  <si>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</si>
  <si>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</si>
  <si>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</si>
  <si>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</si>
  <si>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</si>
  <si>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</si>
  <si>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</si>
  <si>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</si>
  <si>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</si>
  <si>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</si>
  <si>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</si>
  <si>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</si>
  <si>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</si>
  <si>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</si>
  <si>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</si>
  <si>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</si>
  <si>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</si>
  <si>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</si>
  <si>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</si>
  <si>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</si>
  <si>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</si>
  <si>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</si>
  <si>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</si>
  <si>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</si>
  <si>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</si>
  <si>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</si>
  <si>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</si>
  <si>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</si>
  <si>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</si>
  <si>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</si>
  <si>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</si>
  <si>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</si>
  <si>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</si>
  <si>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</si>
  <si>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</si>
  <si>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</si>
  <si>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</si>
  <si>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</si>
  <si>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</si>
  <si>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</si>
  <si>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</si>
  <si>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</si>
  <si>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</si>
  <si>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MICRO</t>
  </si>
  <si>
    <t xml:space="preserve"> LINHA FRANCISCA</t>
  </si>
  <si>
    <t>DADOS DA CONTRATAÇÃO: LINHA 17</t>
  </si>
  <si>
    <t>ITEM 17 - LINHA 17 -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</si>
</sst>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7" zoomScaleNormal="100" zoomScaleSheetLayoutView="100" workbookViewId="0">
      <selection activeCell="B20" sqref="B20:D20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190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112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191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239" t="s">
        <v>189</v>
      </c>
      <c r="C20" s="240"/>
      <c r="D20" s="240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0.20454545454545445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188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5878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4643.62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40" t="s">
        <v>96</v>
      </c>
      <c r="C37" s="240"/>
      <c r="D37" s="240"/>
      <c r="E37" s="240"/>
      <c r="F37" s="240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7" zoomScaleNormal="100" workbookViewId="0">
      <selection activeCell="O17" sqref="O1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17 - LINHA 17 -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1202.3181818181813</v>
      </c>
      <c r="F12" s="100"/>
      <c r="G12" s="98"/>
      <c r="H12" s="95">
        <f t="shared" ref="H12:H17" si="0">E12</f>
        <v>1202.3181818181813</v>
      </c>
      <c r="I12" s="100"/>
      <c r="K12" s="96">
        <f t="shared" ref="K12:K17" si="1">E12</f>
        <v>1202.3181818181813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949.83136363636311</v>
      </c>
      <c r="F13" s="100"/>
      <c r="G13" s="98"/>
      <c r="H13" s="95">
        <f t="shared" si="0"/>
        <v>949.83136363636311</v>
      </c>
      <c r="I13" s="100"/>
      <c r="K13" s="96">
        <f t="shared" si="1"/>
        <v>949.83136363636311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35" t="s">
        <v>46</v>
      </c>
      <c r="C15" s="335"/>
      <c r="D15" s="335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35" t="s">
        <v>144</v>
      </c>
      <c r="C16" s="335"/>
      <c r="D16" s="335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91.35</v>
      </c>
      <c r="F17" s="100"/>
      <c r="G17" s="98"/>
      <c r="H17" s="95">
        <f t="shared" si="0"/>
        <v>91.35</v>
      </c>
      <c r="I17" s="100"/>
      <c r="K17" s="96">
        <f t="shared" si="1"/>
        <v>91.35</v>
      </c>
    </row>
    <row r="18" spans="2:11" x14ac:dyDescent="0.25">
      <c r="B18" s="329" t="s">
        <v>92</v>
      </c>
      <c r="C18" s="329"/>
      <c r="D18" s="329"/>
      <c r="E18" s="94">
        <f>SUM(E12:E17)</f>
        <v>6650.2235454545444</v>
      </c>
      <c r="F18" s="102"/>
      <c r="G18" s="98"/>
      <c r="H18" s="94">
        <f>SUM(H12:H17)</f>
        <v>6650.2235454545444</v>
      </c>
      <c r="I18" s="102"/>
      <c r="K18" s="97">
        <f>SUM(K12:K17)</f>
        <v>6650.2235454545444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8" t="s">
        <v>92</v>
      </c>
      <c r="C21" s="328"/>
      <c r="D21" s="328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35" t="s">
        <v>148</v>
      </c>
      <c r="C28" s="335"/>
      <c r="D28" s="335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35" t="s">
        <v>149</v>
      </c>
      <c r="C29" s="335"/>
      <c r="D29" s="335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76.082037407059687</v>
      </c>
      <c r="F31" s="100"/>
      <c r="G31" s="98"/>
      <c r="H31" s="96">
        <f>((E18+E21)*Dados!E113)*Dados!E60</f>
        <v>76.082037407059687</v>
      </c>
      <c r="I31" s="108"/>
      <c r="K31" s="96">
        <f>((K18+K21)*Dados!E113)*Dados!E58</f>
        <v>76.058209127602041</v>
      </c>
    </row>
    <row r="32" spans="2:11" x14ac:dyDescent="0.25">
      <c r="B32" s="328" t="s">
        <v>92</v>
      </c>
      <c r="C32" s="328"/>
      <c r="D32" s="328"/>
      <c r="E32" s="94">
        <f>SUM(E24:E31)</f>
        <v>182.93999195251419</v>
      </c>
      <c r="F32" s="102"/>
      <c r="G32" s="98"/>
      <c r="H32" s="97">
        <f>SUM(H24:H31)</f>
        <v>182.93999195251419</v>
      </c>
      <c r="I32" s="106"/>
      <c r="K32" s="97">
        <f>SUM(K24:K31)</f>
        <v>182.91616367305653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1143.3108807630863</v>
      </c>
      <c r="F34" s="100"/>
      <c r="G34" s="98"/>
      <c r="H34" s="96">
        <f>E34</f>
        <v>1143.3108807630863</v>
      </c>
      <c r="I34" s="108"/>
      <c r="K34" s="96">
        <f>(K32+K21+K18)*Dados!E116</f>
        <v>1142.9578250891223</v>
      </c>
    </row>
    <row r="35" spans="2:13" x14ac:dyDescent="0.25">
      <c r="B35" s="339" t="s">
        <v>92</v>
      </c>
      <c r="C35" s="339"/>
      <c r="D35" s="339"/>
      <c r="E35" s="94">
        <f>SUM(E34)</f>
        <v>1143.3108807630863</v>
      </c>
      <c r="F35" s="102"/>
      <c r="G35" s="98"/>
      <c r="H35" s="97">
        <f>SUM(H34)</f>
        <v>1143.3108807630863</v>
      </c>
      <c r="I35" s="106"/>
      <c r="K35" s="97">
        <f>SUM(K34)</f>
        <v>1142.9578250891223</v>
      </c>
    </row>
    <row r="36" spans="2:13" x14ac:dyDescent="0.25">
      <c r="B36" s="328" t="s">
        <v>92</v>
      </c>
      <c r="C36" s="328"/>
      <c r="D36" s="328"/>
      <c r="E36" s="94">
        <f>E35+E32+E21+E18</f>
        <v>8765.3834191836613</v>
      </c>
      <c r="F36" s="102"/>
      <c r="G36" s="98"/>
      <c r="H36" s="97">
        <f>H35+H32+H21+H18</f>
        <v>8765.3834191836613</v>
      </c>
      <c r="I36" s="106"/>
      <c r="K36" s="97">
        <f>K35+K32+K21+K18</f>
        <v>8762.6766590166044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10222.021480097565</v>
      </c>
      <c r="F38" s="100"/>
      <c r="G38" s="95"/>
      <c r="H38" s="95">
        <f>H36/((100-8.65)/100)</f>
        <v>9595.3841479843031</v>
      </c>
      <c r="J38" s="17"/>
      <c r="K38" s="95">
        <f>K36/((100-7.99)/100)</f>
        <v>9523.6133670433701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776.87363248741485</v>
      </c>
      <c r="F39" s="100"/>
      <c r="G39" s="109">
        <f>Dados!D120</f>
        <v>0.03</v>
      </c>
      <c r="H39" s="95">
        <f>H38*G39</f>
        <v>287.86152443952909</v>
      </c>
      <c r="J39" s="50">
        <f>Dados!E120</f>
        <v>2.4199999999999999E-2</v>
      </c>
      <c r="K39" s="95">
        <f>K38*J39</f>
        <v>230.47144348244956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168.66335442160982</v>
      </c>
      <c r="F40" s="100"/>
      <c r="G40" s="109">
        <f>Dados!D121</f>
        <v>6.4999999999999997E-3</v>
      </c>
      <c r="H40" s="95">
        <f>H38*G40</f>
        <v>62.369996961897968</v>
      </c>
      <c r="J40" s="50">
        <f>Dados!E121</f>
        <v>5.7000000000000002E-3</v>
      </c>
      <c r="K40" s="95">
        <f>K38*J40</f>
        <v>54.284596192147212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511.10107400487823</v>
      </c>
      <c r="F41" s="100"/>
      <c r="G41" s="109">
        <f>Dados!D122</f>
        <v>0.05</v>
      </c>
      <c r="H41" s="95">
        <f>H38*G41</f>
        <v>479.76920739921519</v>
      </c>
      <c r="J41" s="111">
        <f>Dados!E122</f>
        <v>0.05</v>
      </c>
      <c r="K41" s="95">
        <f>K38*J41</f>
        <v>476.18066835216854</v>
      </c>
    </row>
    <row r="42" spans="2:13" x14ac:dyDescent="0.25">
      <c r="B42" s="338" t="s">
        <v>155</v>
      </c>
      <c r="C42" s="338"/>
      <c r="D42" s="338"/>
      <c r="E42" s="94">
        <f>SUM(E39:E41)</f>
        <v>1456.6380609139028</v>
      </c>
      <c r="F42" s="102"/>
      <c r="G42" s="110">
        <f>SUM(G39:G41)</f>
        <v>8.6499999999999994E-2</v>
      </c>
      <c r="H42" s="97">
        <f>SUM(H39:H41)</f>
        <v>830.00072880064226</v>
      </c>
      <c r="I42" s="5"/>
      <c r="J42" s="112">
        <f>SUM(J39:J41)</f>
        <v>7.9899999999999999E-2</v>
      </c>
      <c r="K42" s="94">
        <f>SUM(K39:K41)</f>
        <v>760.93670802676525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10222.021480097565</v>
      </c>
      <c r="F44" s="106"/>
      <c r="H44" s="97">
        <f>H36+H42</f>
        <v>9595.3841479843031</v>
      </c>
      <c r="I44" s="5"/>
      <c r="J44" s="5"/>
      <c r="K44" s="97">
        <f>K42+K36</f>
        <v>9523.6133670433701</v>
      </c>
    </row>
    <row r="45" spans="2:13" x14ac:dyDescent="0.25">
      <c r="D45" s="5" t="s">
        <v>163</v>
      </c>
      <c r="E45" s="58">
        <f>E44/Dados!E24</f>
        <v>7.5718677630352333</v>
      </c>
      <c r="F45" s="106"/>
      <c r="H45" s="97">
        <f>H44/Dados!E24</f>
        <v>7.1076919614698539</v>
      </c>
      <c r="K45" s="97">
        <f>K44/Dados!E24</f>
        <v>7.0545284200321259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A1wPMFCUqvFMwGFrD3l0haqHhhdV4hUm1cAOjP7BFuvBJFLpLgq8+Qm0WwKBlP2+n1+w/pWzTAyW9fSKoyH2Ew==" saltValue="ZuxpxPLnseiXwqHQluoV4A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2024-01-17T13:34:28Z</cp:lastPrinted>
  <dcterms:created xsi:type="dcterms:W3CDTF">2017-01-21T11:53:29Z</dcterms:created>
  <dcterms:modified xsi:type="dcterms:W3CDTF">2024-01-29T13:13:42Z</dcterms:modified>
</cp:coreProperties>
</file>