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7F46763E-995C-433D-B3B4-2E1C2D21D80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van 16 lugares, nova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<sst xmlns="http://schemas.openxmlformats.org/spreadsheetml/2006/main" count="290" uniqueCount="193">
  <si>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</si>
  <si>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</si>
  <si>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</si>
  <si>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</si>
  <si>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</si>
  <si>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</si>
  <si>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</si>
  <si>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</si>
  <si>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</si>
  <si>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</si>
  <si>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</si>
  <si>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</si>
  <si>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</si>
  <si>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</si>
  <si>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</si>
  <si>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</si>
  <si>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</si>
  <si>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</si>
  <si>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</si>
  <si>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</si>
  <si>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</si>
  <si>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</si>
  <si>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</si>
  <si>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</si>
  <si>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</si>
  <si>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</si>
  <si>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</si>
  <si>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</si>
  <si>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</si>
  <si>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</si>
  <si>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</si>
  <si>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</si>
  <si>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</si>
  <si>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</si>
  <si>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</si>
  <si>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</si>
  <si>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</si>
  <si>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</si>
  <si>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</si>
  <si>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</si>
  <si>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</si>
  <si>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</si>
  <si>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</si>
  <si>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</si>
  <si>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</si>
  <si>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</si>
  <si>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</si>
  <si>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</si>
  <si>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</si>
  <si>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</si>
  <si>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</si>
  <si>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</si>
  <si>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</si>
  <si>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</si>
  <si>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</si>
  <si>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</si>
  <si>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</si>
  <si>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</si>
  <si>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</si>
  <si>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</si>
  <si>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</si>
  <si>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</si>
  <si>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</si>
  <si>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</si>
  <si>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</si>
  <si>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</si>
  <si>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</si>
  <si>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</si>
  <si>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</si>
  <si>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</si>
  <si>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</si>
  <si>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</si>
  <si>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</si>
  <si>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</si>
  <si>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</si>
  <si>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</si>
  <si>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</si>
  <si>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</si>
  <si>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</si>
  <si>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</si>
  <si>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</si>
  <si>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</si>
  <si>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</si>
  <si>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</si>
  <si>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</si>
  <si>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</si>
  <si>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</si>
  <si>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</si>
  <si>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</si>
  <si>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</si>
  <si>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</si>
  <si>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</si>
  <si>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</si>
  <si>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</si>
  <si>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</si>
  <si>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</si>
  <si>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</si>
  <si>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</si>
  <si>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</si>
  <si>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</si>
  <si>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</si>
  <si>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</si>
  <si>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</si>
  <si>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</si>
  <si>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</si>
  <si>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</si>
  <si>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</si>
  <si>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</si>
  <si>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</si>
  <si>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</si>
  <si>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</si>
  <si>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</si>
  <si>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</si>
  <si>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</si>
  <si>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</si>
  <si>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</si>
  <si>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</si>
  <si>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</si>
  <si>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</si>
  <si>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</si>
  <si>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</si>
  <si>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</si>
  <si>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</si>
  <si>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</si>
  <si>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</si>
  <si>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</si>
  <si>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</si>
  <si>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</si>
  <si>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</si>
  <si>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</si>
  <si>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</si>
  <si>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</si>
  <si>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</si>
  <si>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</si>
  <si>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</si>
  <si>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</si>
  <si>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</si>
  <si>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</si>
  <si>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</si>
  <si>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</si>
  <si>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</si>
  <si>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</si>
  <si>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</si>
  <si>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</si>
  <si>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</si>
  <si>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</si>
  <si>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</si>
  <si>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</si>
  <si>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</si>
  <si>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</si>
  <si>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</si>
  <si>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</si>
  <si>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</si>
  <si>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</si>
  <si>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</si>
  <si>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</si>
  <si>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</si>
  <si>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</si>
  <si>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</si>
  <si>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</si>
  <si>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</si>
  <si>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</si>
  <si>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</si>
  <si>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</si>
  <si>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</si>
  <si>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</si>
  <si>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</si>
  <si>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</si>
  <si>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</si>
  <si>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</si>
  <si>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</si>
  <si>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</si>
  <si>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</si>
  <si>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</si>
  <si>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</si>
  <si>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</si>
  <si>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</si>
  <si>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</si>
  <si>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</si>
  <si>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</si>
  <si>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</si>
  <si>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</si>
  <si>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</si>
  <si>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</si>
  <si>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</si>
  <si>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</si>
  <si>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</si>
  <si>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</si>
  <si>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10</t>
  </si>
  <si>
    <t>ITEM 10 - LINHA 10 - LINHA EMERGENCIAL ETINERARIO MUNICIPAL</t>
  </si>
  <si>
    <t>-</t>
  </si>
  <si>
    <t>CERRO DOS ABREUS/VILSON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</si>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</sst>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zoomScaleNormal="100" zoomScaleSheetLayoutView="100" workbookViewId="0">
      <selection activeCell="G72" sqref="G72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16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191</v>
      </c>
      <c r="C20" s="206"/>
      <c r="D20" s="206"/>
      <c r="E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 t="s">
        <v>190</v>
      </c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192</v>
      </c>
    </row>
    <row r="65" spans="2:9" x14ac:dyDescent="0.25">
      <c r="B65" s="185" t="s">
        <v>29</v>
      </c>
      <c r="C65" s="186"/>
      <c r="D65" s="187"/>
      <c r="E65" s="24">
        <v>16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3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282490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200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6.09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2824.8999999999996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2231.6709999999998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56498</v>
      </c>
    </row>
    <row r="82" spans="2:5" x14ac:dyDescent="0.25">
      <c r="B82" s="31" t="s">
        <v>68</v>
      </c>
      <c r="C82" s="32"/>
      <c r="D82" s="35" t="s">
        <v>55</v>
      </c>
      <c r="E82" s="37">
        <v>2500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373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300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673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E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2" zoomScaleNormal="100" workbookViewId="0">
      <selection activeCell="K47" sqref="K4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10 - LINHA 10 -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577.82045454545414</v>
      </c>
      <c r="F12" s="100"/>
      <c r="G12" s="98"/>
      <c r="H12" s="95">
        <f t="shared" ref="H12:H17" si="0">E12</f>
        <v>577.82045454545414</v>
      </c>
      <c r="I12" s="100"/>
      <c r="K12" s="96">
        <f t="shared" ref="K12:K17" si="1">E12</f>
        <v>577.82045454545414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456.47815909090883</v>
      </c>
      <c r="F13" s="100"/>
      <c r="G13" s="98"/>
      <c r="H13" s="95">
        <f t="shared" si="0"/>
        <v>456.47815909090883</v>
      </c>
      <c r="I13" s="100"/>
      <c r="K13" s="96">
        <f t="shared" si="1"/>
        <v>456.47815909090883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2740.5</v>
      </c>
      <c r="F14" s="100"/>
      <c r="G14" s="98"/>
      <c r="H14" s="95">
        <f t="shared" si="0"/>
        <v>2740.5</v>
      </c>
      <c r="I14" s="100"/>
      <c r="K14" s="96">
        <f t="shared" si="1"/>
        <v>2740.5</v>
      </c>
    </row>
    <row r="15" spans="2:13" x14ac:dyDescent="0.25">
      <c r="B15" s="321" t="s">
        <v>46</v>
      </c>
      <c r="C15" s="321"/>
      <c r="D15" s="321"/>
      <c r="E15" s="95">
        <f>E14*Dados!E86</f>
        <v>465.88500000000005</v>
      </c>
      <c r="F15" s="100"/>
      <c r="G15" s="98"/>
      <c r="H15" s="95">
        <f t="shared" si="0"/>
        <v>465.88500000000005</v>
      </c>
      <c r="I15" s="100"/>
      <c r="K15" s="96">
        <f t="shared" si="1"/>
        <v>465.88500000000005</v>
      </c>
    </row>
    <row r="16" spans="2:13" x14ac:dyDescent="0.25">
      <c r="B16" s="321" t="s">
        <v>144</v>
      </c>
      <c r="C16" s="321"/>
      <c r="D16" s="321"/>
      <c r="E16" s="95">
        <f>E14*Dados!E86</f>
        <v>465.88500000000005</v>
      </c>
      <c r="F16" s="100"/>
      <c r="G16" s="98"/>
      <c r="H16" s="95">
        <f t="shared" si="0"/>
        <v>465.88500000000005</v>
      </c>
      <c r="I16" s="100"/>
      <c r="K16" s="96">
        <f t="shared" si="1"/>
        <v>465.88500000000005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60.57</v>
      </c>
      <c r="F17" s="100"/>
      <c r="G17" s="98"/>
      <c r="H17" s="95">
        <f t="shared" si="0"/>
        <v>60.57</v>
      </c>
      <c r="I17" s="100"/>
      <c r="K17" s="96">
        <f t="shared" si="1"/>
        <v>60.57</v>
      </c>
    </row>
    <row r="18" spans="2:11" x14ac:dyDescent="0.25">
      <c r="B18" s="328" t="s">
        <v>92</v>
      </c>
      <c r="C18" s="328"/>
      <c r="D18" s="328"/>
      <c r="E18" s="94">
        <f>SUM(E12:E17)</f>
        <v>4767.1386136363626</v>
      </c>
      <c r="F18" s="102"/>
      <c r="G18" s="98"/>
      <c r="H18" s="94">
        <f>SUM(H12:H17)</f>
        <v>4767.1386136363626</v>
      </c>
      <c r="I18" s="102"/>
      <c r="K18" s="97">
        <f>SUM(K12:K17)</f>
        <v>4767.1386136363626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1" t="s">
        <v>148</v>
      </c>
      <c r="C28" s="321"/>
      <c r="D28" s="321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1" t="s">
        <v>149</v>
      </c>
      <c r="C29" s="321"/>
      <c r="D29" s="321"/>
      <c r="E29" s="95">
        <f>(Dados!E82/12)*Dados!E58</f>
        <v>42.613636363636346</v>
      </c>
      <c r="F29" s="100"/>
      <c r="G29" s="98"/>
      <c r="H29" s="96">
        <f t="shared" si="2"/>
        <v>42.613636363636346</v>
      </c>
      <c r="I29" s="108"/>
      <c r="K29" s="96">
        <f t="shared" si="3"/>
        <v>42.613636363636346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56.823214240737379</v>
      </c>
      <c r="F31" s="100"/>
      <c r="G31" s="98"/>
      <c r="H31" s="96">
        <f>((E18+E21)*Dados!E113)*Dados!E60</f>
        <v>56.823214240737379</v>
      </c>
      <c r="I31" s="108"/>
      <c r="K31" s="96">
        <f>((K18+K21)*Dados!E113)*Dados!E58</f>
        <v>56.799385961279732</v>
      </c>
    </row>
    <row r="32" spans="2:11" x14ac:dyDescent="0.25">
      <c r="B32" s="327" t="s">
        <v>92</v>
      </c>
      <c r="C32" s="327"/>
      <c r="D32" s="327"/>
      <c r="E32" s="94">
        <f>SUM(E24:E31)</f>
        <v>112.54480514982826</v>
      </c>
      <c r="F32" s="102"/>
      <c r="G32" s="98"/>
      <c r="H32" s="97">
        <f>SUM(H24:H31)</f>
        <v>112.54480514982826</v>
      </c>
      <c r="I32" s="106"/>
      <c r="K32" s="97">
        <f>SUM(K24:K31)</f>
        <v>112.52097687037062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850.28886296995609</v>
      </c>
      <c r="F34" s="100"/>
      <c r="G34" s="98"/>
      <c r="H34" s="96">
        <f>E34</f>
        <v>850.28886296995609</v>
      </c>
      <c r="I34" s="108"/>
      <c r="K34" s="96">
        <f>(K32+K21+K18)*Dados!E116</f>
        <v>849.93580729599205</v>
      </c>
    </row>
    <row r="35" spans="2:13" x14ac:dyDescent="0.25">
      <c r="B35" s="322" t="s">
        <v>92</v>
      </c>
      <c r="C35" s="322"/>
      <c r="D35" s="322"/>
      <c r="E35" s="94">
        <f>SUM(E34)</f>
        <v>850.28886296995609</v>
      </c>
      <c r="F35" s="102"/>
      <c r="G35" s="98"/>
      <c r="H35" s="97">
        <f>SUM(H34)</f>
        <v>850.28886296995609</v>
      </c>
      <c r="I35" s="106"/>
      <c r="K35" s="97">
        <f>SUM(K34)</f>
        <v>849.93580729599205</v>
      </c>
    </row>
    <row r="36" spans="2:13" x14ac:dyDescent="0.25">
      <c r="B36" s="327" t="s">
        <v>92</v>
      </c>
      <c r="C36" s="327"/>
      <c r="D36" s="327"/>
      <c r="E36" s="94">
        <f>E35+E32+E21+E18</f>
        <v>6518.8812827696638</v>
      </c>
      <c r="F36" s="102"/>
      <c r="G36" s="98"/>
      <c r="H36" s="97">
        <f>H35+H32+H21+H18</f>
        <v>6518.8812827696638</v>
      </c>
      <c r="I36" s="106"/>
      <c r="K36" s="97">
        <f>K35+K32+K21+K18</f>
        <v>6516.174522602606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7602.193915766371</v>
      </c>
      <c r="F38" s="100"/>
      <c r="G38" s="95"/>
      <c r="H38" s="95">
        <f>H36/((100-8.65)/100)</f>
        <v>7136.1590397040654</v>
      </c>
      <c r="J38" s="17"/>
      <c r="K38" s="95">
        <f>K36/((100-7.99)/100)</f>
        <v>7082.0286084149611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577.76673759824416</v>
      </c>
      <c r="F39" s="100"/>
      <c r="G39" s="109">
        <f>Dados!D120</f>
        <v>0.03</v>
      </c>
      <c r="H39" s="95">
        <f>H38*G39</f>
        <v>214.08477119112194</v>
      </c>
      <c r="J39" s="50">
        <f>Dados!E120</f>
        <v>2.4199999999999999E-2</v>
      </c>
      <c r="K39" s="95">
        <f>K38*J39</f>
        <v>171.38509232364206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125.43619961014512</v>
      </c>
      <c r="F40" s="100"/>
      <c r="G40" s="109">
        <f>Dados!D121</f>
        <v>6.4999999999999997E-3</v>
      </c>
      <c r="H40" s="95">
        <f>H38*G40</f>
        <v>46.385033758076425</v>
      </c>
      <c r="J40" s="50">
        <f>Dados!E121</f>
        <v>5.7000000000000002E-3</v>
      </c>
      <c r="K40" s="95">
        <f>K38*J40</f>
        <v>40.367563067965278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380.10969578831856</v>
      </c>
      <c r="F41" s="100"/>
      <c r="G41" s="109">
        <f>Dados!D122</f>
        <v>0.05</v>
      </c>
      <c r="H41" s="95">
        <f>H38*G41</f>
        <v>356.80795198520332</v>
      </c>
      <c r="J41" s="111">
        <f>Dados!E122</f>
        <v>0.05</v>
      </c>
      <c r="K41" s="95">
        <f>K38*J41</f>
        <v>354.1014304207481</v>
      </c>
    </row>
    <row r="42" spans="2:13" x14ac:dyDescent="0.25">
      <c r="B42" s="336" t="s">
        <v>155</v>
      </c>
      <c r="C42" s="336"/>
      <c r="D42" s="336"/>
      <c r="E42" s="94">
        <f>SUM(E39:E41)</f>
        <v>1083.3126329967079</v>
      </c>
      <c r="F42" s="102"/>
      <c r="G42" s="110">
        <f>SUM(G39:G41)</f>
        <v>8.6499999999999994E-2</v>
      </c>
      <c r="H42" s="97">
        <f>SUM(H39:H41)</f>
        <v>617.27775693440162</v>
      </c>
      <c r="I42" s="5"/>
      <c r="J42" s="112">
        <f>SUM(J39:J41)</f>
        <v>7.9899999999999999E-2</v>
      </c>
      <c r="K42" s="94">
        <f>SUM(K39:K41)</f>
        <v>565.85408581235538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7602.1939157663719</v>
      </c>
      <c r="F44" s="106"/>
      <c r="H44" s="97">
        <f>H36+H42</f>
        <v>7136.1590397040654</v>
      </c>
      <c r="I44" s="5"/>
      <c r="J44" s="5"/>
      <c r="K44" s="97">
        <f>K42+K36</f>
        <v>7082.0286084149611</v>
      </c>
    </row>
    <row r="45" spans="2:13" x14ac:dyDescent="0.25">
      <c r="D45" s="5" t="s">
        <v>163</v>
      </c>
      <c r="E45" s="58">
        <f>E44/Dados!E24</f>
        <v>5.6312547524195349</v>
      </c>
      <c r="F45" s="106"/>
      <c r="H45" s="97">
        <f>H44/Dados!E24</f>
        <v>5.2860437331141226</v>
      </c>
      <c r="K45" s="97">
        <f>K44/Dados!E24</f>
        <v>5.2459471173444152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B3OgYMDaLqIcQB/nTIl68txQ1dsV7y+uQhRYxXdyEFltQqAVk14Q2oxuvLS4MNjKgN4ywje7ixOIkkaALj6BaQ==" saltValue="t8Z/PIYs+Bo+MoMYWyUzU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2024-01-17T13:35:12Z</cp:lastPrinted>
  <dcterms:created xsi:type="dcterms:W3CDTF">2017-01-21T11:53:29Z</dcterms:created>
  <dcterms:modified xsi:type="dcterms:W3CDTF">2024-01-29T15:01:11Z</dcterms:modified>
</cp:coreProperties>
</file>