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4661CC2E-1E8F-46DB-9E1C-F7EF487C50BC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<sst xmlns="http://schemas.openxmlformats.org/spreadsheetml/2006/main" count="288" uniqueCount="191">
  <si>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</si>
  <si>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</si>
  <si>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</si>
  <si>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</si>
  <si>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</si>
  <si>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</si>
  <si>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</si>
  <si>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</si>
  <si>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</si>
  <si>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</si>
  <si>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</si>
  <si>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</si>
  <si>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</si>
  <si>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</si>
  <si>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</si>
  <si>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</si>
  <si>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</si>
  <si>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</si>
  <si>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</si>
  <si>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</si>
  <si>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</si>
  <si>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</si>
  <si>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</si>
  <si>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</si>
  <si>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</si>
  <si>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</si>
  <si>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</si>
  <si>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</si>
  <si>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</si>
  <si>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</si>
  <si>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</si>
  <si>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</si>
  <si>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</si>
  <si>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</si>
  <si>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</si>
  <si>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</si>
  <si>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</si>
  <si>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</si>
  <si>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</si>
  <si>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</si>
  <si>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</si>
  <si>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</si>
  <si>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</si>
  <si>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</si>
  <si>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</si>
  <si>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</si>
  <si>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</si>
  <si>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</si>
  <si>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</si>
  <si>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</si>
  <si>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</si>
  <si>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</si>
  <si>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</si>
  <si>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</si>
  <si>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</si>
  <si>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</si>
  <si>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</si>
  <si>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</si>
  <si>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</si>
  <si>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</si>
  <si>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</si>
  <si>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</si>
  <si>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</si>
  <si>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</si>
  <si>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</si>
  <si>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</si>
  <si>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</si>
  <si>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</si>
  <si>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</si>
  <si>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</si>
  <si>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</si>
  <si>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</si>
  <si>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</si>
  <si>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</si>
  <si>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</si>
  <si>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</si>
  <si>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</si>
  <si>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</si>
  <si>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</si>
  <si>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</si>
  <si>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</si>
  <si>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</si>
  <si>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</si>
  <si>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</si>
  <si>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</si>
  <si>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</si>
  <si>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</si>
  <si>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</si>
  <si>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</si>
  <si>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</si>
  <si>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</si>
  <si>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</si>
  <si>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</si>
  <si>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</si>
  <si>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</si>
  <si>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</si>
  <si>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</si>
  <si>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</si>
  <si>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</si>
  <si>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</si>
  <si>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</si>
  <si>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</si>
  <si>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</si>
  <si>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</si>
  <si>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</si>
  <si>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</si>
  <si>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</si>
  <si>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</si>
  <si>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</si>
  <si>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</si>
  <si>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</si>
  <si>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</si>
  <si>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</si>
  <si>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</si>
  <si>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</si>
  <si>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</si>
  <si>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</si>
  <si>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</si>
  <si>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</si>
  <si>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</si>
  <si>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</si>
  <si>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</si>
  <si>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</si>
  <si>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</si>
  <si>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</si>
  <si>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</si>
  <si>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</si>
  <si>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</si>
  <si>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</si>
  <si>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</si>
  <si>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</si>
  <si>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</si>
  <si>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</si>
  <si>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</si>
  <si>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</si>
  <si>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</si>
  <si>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</si>
  <si>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</si>
  <si>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</si>
  <si>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</si>
  <si>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</si>
  <si>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</si>
  <si>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</si>
  <si>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</si>
  <si>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</si>
  <si>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</si>
  <si>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</si>
  <si>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</si>
  <si>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</si>
  <si>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</si>
  <si>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</si>
  <si>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</si>
  <si>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</si>
  <si>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</si>
  <si>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</si>
  <si>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</si>
  <si>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</si>
  <si>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</si>
  <si>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</si>
  <si>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</si>
  <si>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</si>
  <si>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</si>
  <si>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</si>
  <si>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</si>
  <si>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</si>
  <si>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</si>
  <si>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</si>
  <si>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</si>
  <si>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</si>
  <si>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</si>
  <si>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</si>
  <si>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</si>
  <si>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</si>
  <si>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</si>
  <si>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</si>
  <si>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</si>
  <si>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</si>
  <si>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</si>
  <si>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</si>
  <si>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</si>
  <si>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</si>
  <si>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</si>
  <si>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</si>
  <si>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</si>
  <si>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</si>
  <si>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</si>
  <si>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</si>
  <si>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</si>
  <si>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ONIBUS</t>
  </si>
  <si>
    <t>ITEM 12 - LINHA 12 - LINHA EMERGENCIAL ETINERARIO MUNICIPAL</t>
  </si>
  <si>
    <t>DADOS DA CONTRATAÇÃO: LINHA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</si>
</sst>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J10" sqref="J10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190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112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50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189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0.20454545454545445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188</v>
      </c>
    </row>
    <row r="65" spans="2:9" x14ac:dyDescent="0.25">
      <c r="B65" s="188" t="s">
        <v>29</v>
      </c>
      <c r="C65" s="211"/>
      <c r="D65" s="212"/>
      <c r="E65" s="24">
        <v>50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6863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1000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9" t="s">
        <v>164</v>
      </c>
      <c r="E2" s="239"/>
      <c r="F2" s="239"/>
      <c r="G2" s="239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6" t="s">
        <v>72</v>
      </c>
      <c r="C3" s="266"/>
      <c r="D3" s="266"/>
      <c r="E3" s="266"/>
      <c r="F3" s="266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4" t="s">
        <v>60</v>
      </c>
      <c r="C4" s="315"/>
      <c r="D4" s="315"/>
      <c r="E4" s="316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1"/>
      <c r="C5" s="312"/>
      <c r="D5" s="312"/>
      <c r="E5" s="313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7" t="s">
        <v>74</v>
      </c>
      <c r="C6" s="318"/>
      <c r="D6" s="318"/>
      <c r="E6" s="319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6" t="s">
        <v>75</v>
      </c>
      <c r="C8" s="266"/>
      <c r="D8" s="266"/>
      <c r="E8" s="266"/>
      <c r="F8" s="266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0" t="s">
        <v>76</v>
      </c>
      <c r="C9" s="310"/>
      <c r="D9" s="310"/>
      <c r="E9" s="310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0" t="s">
        <v>77</v>
      </c>
      <c r="C11" s="310"/>
      <c r="D11" s="310"/>
      <c r="E11" s="310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0" t="s">
        <v>78</v>
      </c>
      <c r="C12" s="310"/>
      <c r="D12" s="310"/>
      <c r="E12" s="310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0" t="s">
        <v>79</v>
      </c>
      <c r="C13" s="310"/>
      <c r="D13" s="310"/>
      <c r="E13" s="310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0" t="s">
        <v>80</v>
      </c>
      <c r="C14" s="310"/>
      <c r="D14" s="310"/>
      <c r="E14" s="310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83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84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6" t="s">
        <v>85</v>
      </c>
      <c r="C21" s="266"/>
      <c r="D21" s="266"/>
      <c r="E21" s="266"/>
      <c r="F21" s="266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6" t="s">
        <v>86</v>
      </c>
      <c r="C22" s="246"/>
      <c r="D22" s="246"/>
      <c r="E22" s="246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87</v>
      </c>
      <c r="C23" s="277"/>
      <c r="D23" s="277"/>
      <c r="E23" s="277"/>
      <c r="F23" s="277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4"/>
      <c r="C24" s="284"/>
      <c r="D24" s="284"/>
      <c r="E24" s="284"/>
      <c r="F24" s="284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6" t="s">
        <v>93</v>
      </c>
      <c r="C25" s="266"/>
      <c r="D25" s="266"/>
      <c r="E25" s="266"/>
      <c r="F25" s="266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8" t="s">
        <v>113</v>
      </c>
      <c r="C26" s="286"/>
      <c r="D26" s="286"/>
      <c r="E26" s="286"/>
      <c r="F26" s="287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5" t="s">
        <v>97</v>
      </c>
      <c r="C27" s="286"/>
      <c r="D27" s="286"/>
      <c r="E27" s="286"/>
      <c r="F27" s="287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9"/>
      <c r="S28" s="309"/>
      <c r="T28" s="309"/>
      <c r="U28"/>
      <c r="V28"/>
      <c r="W28"/>
      <c r="X28"/>
    </row>
    <row r="29" spans="2:24" x14ac:dyDescent="0.25">
      <c r="B29" s="266" t="s">
        <v>94</v>
      </c>
      <c r="C29" s="266"/>
      <c r="D29" s="266"/>
      <c r="E29" s="266"/>
      <c r="F29" s="266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3" t="s">
        <v>88</v>
      </c>
      <c r="C30" s="274"/>
      <c r="D30" s="275"/>
      <c r="E30" s="267">
        <v>0.2</v>
      </c>
      <c r="F30" s="268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3" t="s">
        <v>89</v>
      </c>
      <c r="C31" s="244"/>
      <c r="D31" s="245"/>
      <c r="E31" s="269">
        <v>0.03</v>
      </c>
      <c r="F31" s="270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3" t="s">
        <v>90</v>
      </c>
      <c r="C32" s="244"/>
      <c r="D32" s="245"/>
      <c r="E32" s="271">
        <v>2.5000000000000001E-2</v>
      </c>
      <c r="F32" s="272"/>
      <c r="G32" s="129">
        <v>0</v>
      </c>
      <c r="H32" s="131"/>
      <c r="I32">
        <v>0</v>
      </c>
      <c r="J32" s="129">
        <v>0</v>
      </c>
      <c r="K32"/>
      <c r="L32"/>
      <c r="M32" s="248"/>
      <c r="N32" s="248"/>
      <c r="O32" s="248"/>
      <c r="P32" s="248"/>
      <c r="Q32" s="248"/>
      <c r="R32" s="248"/>
      <c r="S32" s="248"/>
      <c r="T32" s="248"/>
      <c r="U32"/>
      <c r="V32"/>
      <c r="W32"/>
      <c r="X32"/>
    </row>
    <row r="33" spans="2:24" x14ac:dyDescent="0.25">
      <c r="B33" s="243" t="s">
        <v>174</v>
      </c>
      <c r="C33" s="244"/>
      <c r="D33" s="245"/>
      <c r="E33" s="271">
        <v>3.3000000000000002E-2</v>
      </c>
      <c r="F33" s="27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8"/>
      <c r="N33" s="248"/>
      <c r="O33" s="248"/>
      <c r="P33" s="248"/>
      <c r="Q33" s="248"/>
      <c r="R33" s="248"/>
      <c r="S33" s="248"/>
      <c r="T33" s="248"/>
      <c r="U33"/>
      <c r="V33"/>
      <c r="W33"/>
      <c r="X33"/>
    </row>
    <row r="34" spans="2:24" x14ac:dyDescent="0.25">
      <c r="B34" s="243" t="s">
        <v>91</v>
      </c>
      <c r="C34" s="244"/>
      <c r="D34" s="245"/>
      <c r="E34" s="271">
        <v>0.08</v>
      </c>
      <c r="F34" s="27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8" t="s">
        <v>92</v>
      </c>
      <c r="C35" s="278"/>
      <c r="D35" s="278"/>
      <c r="E35" s="279">
        <f>SUM(E30:E34)</f>
        <v>0.36800000000000005</v>
      </c>
      <c r="F35" s="28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1" t="s">
        <v>95</v>
      </c>
      <c r="C36" s="281"/>
      <c r="D36" s="281"/>
      <c r="E36" s="281"/>
      <c r="F36" s="28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3" t="s">
        <v>96</v>
      </c>
      <c r="C37" s="283"/>
      <c r="D37" s="283"/>
      <c r="E37" s="283"/>
      <c r="F37" s="283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6" t="s">
        <v>103</v>
      </c>
      <c r="C39" s="266"/>
      <c r="D39" s="266"/>
      <c r="E39" s="266"/>
      <c r="F39" s="266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59">
        <f>G6+G22+O25</f>
        <v>2545.1508333333331</v>
      </c>
      <c r="R39" s="290"/>
      <c r="S39" s="290"/>
      <c r="T39" s="257"/>
      <c r="U39" s="288"/>
      <c r="V39" s="288"/>
      <c r="W39" s="288"/>
      <c r="X39" s="288"/>
    </row>
    <row r="40" spans="2:24" x14ac:dyDescent="0.25">
      <c r="B40" s="253" t="s">
        <v>98</v>
      </c>
      <c r="C40" s="253"/>
      <c r="D40" s="253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0"/>
      <c r="R40" s="290"/>
      <c r="S40" s="290"/>
      <c r="T40" s="291"/>
      <c r="U40" s="289"/>
      <c r="V40" s="289"/>
      <c r="W40" s="289"/>
      <c r="X40" s="289"/>
    </row>
    <row r="41" spans="2:24" x14ac:dyDescent="0.25">
      <c r="B41" s="253" t="s">
        <v>99</v>
      </c>
      <c r="C41" s="253"/>
      <c r="D41" s="253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3"/>
      <c r="N41" s="264"/>
      <c r="O41" s="265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100</v>
      </c>
      <c r="C42" s="253"/>
      <c r="D42" s="253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59" t="s">
        <v>115</v>
      </c>
      <c r="N42" s="259" t="s">
        <v>116</v>
      </c>
      <c r="O42" s="259" t="s">
        <v>117</v>
      </c>
      <c r="P42" s="261" t="s">
        <v>123</v>
      </c>
      <c r="Q42" s="261" t="s">
        <v>119</v>
      </c>
      <c r="R42" s="257" t="s">
        <v>120</v>
      </c>
      <c r="S42" s="257" t="s">
        <v>121</v>
      </c>
      <c r="T42" s="257" t="s">
        <v>122</v>
      </c>
      <c r="U42" s="146"/>
      <c r="V42" s="146"/>
      <c r="W42" s="146"/>
      <c r="X42" s="146"/>
    </row>
    <row r="43" spans="2:24" ht="22.5" customHeight="1" x14ac:dyDescent="0.25">
      <c r="B43" s="253" t="s">
        <v>101</v>
      </c>
      <c r="C43" s="253"/>
      <c r="D43" s="253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0"/>
      <c r="N43" s="260"/>
      <c r="O43" s="260"/>
      <c r="P43" s="262"/>
      <c r="Q43" s="262"/>
      <c r="R43" s="257"/>
      <c r="S43" s="257"/>
      <c r="T43" s="257"/>
      <c r="U43"/>
      <c r="V43"/>
      <c r="W43"/>
      <c r="X43"/>
    </row>
    <row r="44" spans="2:24" ht="21" customHeight="1" x14ac:dyDescent="0.25">
      <c r="B44" s="254" t="s">
        <v>108</v>
      </c>
      <c r="C44" s="254"/>
      <c r="D44" s="254"/>
      <c r="E44" s="254"/>
      <c r="F44" s="254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3" t="s">
        <v>102</v>
      </c>
      <c r="C45" s="253"/>
      <c r="D45" s="253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58" t="s">
        <v>114</v>
      </c>
      <c r="R45" s="258"/>
      <c r="S45" s="258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58"/>
      <c r="R46" s="258"/>
      <c r="S46" s="258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6" t="s">
        <v>106</v>
      </c>
      <c r="C48" s="256"/>
      <c r="D48" s="256"/>
      <c r="E48" s="256"/>
      <c r="F48" s="256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5" t="s">
        <v>136</v>
      </c>
      <c r="C49" s="296"/>
      <c r="D49" s="296"/>
      <c r="E49" s="296"/>
      <c r="F49" s="297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7" t="s">
        <v>105</v>
      </c>
      <c r="C50" s="248"/>
      <c r="D50" s="248"/>
      <c r="E50" s="248"/>
      <c r="F50" s="249"/>
      <c r="G50" s="298">
        <f>G10*2.53%</f>
        <v>0.60719999999999996</v>
      </c>
      <c r="H50"/>
      <c r="I50"/>
      <c r="J50" s="298">
        <f>J10*2.53%</f>
        <v>0.60719999999999996</v>
      </c>
      <c r="K50"/>
      <c r="L50"/>
      <c r="M50" s="248" t="s">
        <v>129</v>
      </c>
      <c r="N50" s="248"/>
      <c r="O50" s="248"/>
      <c r="P50" s="248"/>
      <c r="Q50" s="248"/>
      <c r="R50" s="248"/>
      <c r="S50" s="248"/>
      <c r="T50" s="155"/>
      <c r="U50" s="155"/>
      <c r="V50" s="155"/>
      <c r="W50" s="155"/>
      <c r="X50" s="155"/>
    </row>
    <row r="51" spans="2:24" ht="28.5" customHeight="1" x14ac:dyDescent="0.25">
      <c r="B51" s="250"/>
      <c r="C51" s="251"/>
      <c r="D51" s="251"/>
      <c r="E51" s="251"/>
      <c r="F51" s="252"/>
      <c r="G51" s="299"/>
      <c r="H51"/>
      <c r="I51"/>
      <c r="J51" s="299"/>
      <c r="K51"/>
      <c r="L51"/>
      <c r="M51" s="248"/>
      <c r="N51" s="248"/>
      <c r="O51" s="248"/>
      <c r="P51" s="248"/>
      <c r="Q51" s="248"/>
      <c r="R51" s="248"/>
      <c r="S51" s="248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3" t="s">
        <v>170</v>
      </c>
      <c r="N52" s="303"/>
      <c r="O52" s="303"/>
      <c r="P52" s="303"/>
      <c r="Q52" s="303"/>
      <c r="R52" s="303"/>
      <c r="S52" s="303"/>
      <c r="T52" s="303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4" t="s">
        <v>107</v>
      </c>
      <c r="C54" s="304"/>
      <c r="D54" s="304"/>
      <c r="E54" s="304"/>
      <c r="F54" s="304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0" t="s">
        <v>130</v>
      </c>
      <c r="N54" s="301"/>
      <c r="O54" s="301"/>
      <c r="P54" s="302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5" t="s">
        <v>110</v>
      </c>
      <c r="C56" s="306"/>
      <c r="D56" s="306"/>
      <c r="E56" s="306"/>
      <c r="F56" s="307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3" t="s">
        <v>72</v>
      </c>
      <c r="C57" s="253"/>
      <c r="D57" s="253"/>
      <c r="E57" s="253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6" t="s">
        <v>75</v>
      </c>
      <c r="C58" s="246"/>
      <c r="D58" s="246"/>
      <c r="E58" s="246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6" t="s">
        <v>82</v>
      </c>
      <c r="C59" s="246"/>
      <c r="D59" s="246"/>
      <c r="E59" s="246"/>
      <c r="F59" s="124"/>
      <c r="G59" s="129">
        <v>0</v>
      </c>
      <c r="H59"/>
      <c r="I59"/>
      <c r="J59" s="129">
        <v>0</v>
      </c>
      <c r="K59"/>
      <c r="L59"/>
      <c r="M59" s="292" t="s">
        <v>102</v>
      </c>
      <c r="N59" s="293"/>
      <c r="O59" s="294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6" t="s">
        <v>85</v>
      </c>
      <c r="C60" s="246"/>
      <c r="D60" s="246"/>
      <c r="E60" s="246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3" t="s">
        <v>93</v>
      </c>
      <c r="C61" s="244"/>
      <c r="D61" s="244"/>
      <c r="E61" s="24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6" t="s">
        <v>94</v>
      </c>
      <c r="C62" s="246"/>
      <c r="D62" s="246"/>
      <c r="E62" s="246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6" t="s">
        <v>103</v>
      </c>
      <c r="C63" s="246"/>
      <c r="D63" s="246"/>
      <c r="E63" s="246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6" t="s">
        <v>112</v>
      </c>
      <c r="C64" s="246"/>
      <c r="D64" s="246"/>
      <c r="E64" s="246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0" t="s">
        <v>111</v>
      </c>
      <c r="C65" s="241"/>
      <c r="D65" s="241"/>
      <c r="E65" s="241"/>
      <c r="F65" s="242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37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0" t="str">
        <f>Dados!B2</f>
        <v>MUNICÍPIO DE BARÃO DO TRIUNFO</v>
      </c>
      <c r="C2" s="320"/>
      <c r="D2" s="320"/>
      <c r="E2" s="320"/>
      <c r="F2" s="320"/>
      <c r="G2" s="320"/>
    </row>
    <row r="3" spans="2:13" x14ac:dyDescent="0.25">
      <c r="B3" s="325" t="s">
        <v>167</v>
      </c>
      <c r="C3" s="325"/>
      <c r="D3" s="325"/>
      <c r="E3" s="325"/>
      <c r="F3" s="325"/>
      <c r="G3" s="325"/>
    </row>
    <row r="4" spans="2:13" x14ac:dyDescent="0.25">
      <c r="B4" s="320" t="str">
        <f>Dados!C4</f>
        <v>Transporte escolar</v>
      </c>
      <c r="C4" s="320"/>
      <c r="D4" s="320"/>
      <c r="E4" s="320"/>
      <c r="F4" s="320"/>
      <c r="G4" s="32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4" t="str">
        <f>Dados!B18</f>
        <v>ITEM 12 - LINHA 12 - LINHA EMERGENCIAL ETINERARIO MUNICIPAL</v>
      </c>
      <c r="C7" s="324"/>
      <c r="D7" s="324"/>
      <c r="E7" s="324"/>
      <c r="F7" s="324"/>
      <c r="G7" s="324"/>
    </row>
    <row r="8" spans="2:13" ht="30.75" customHeight="1" x14ac:dyDescent="0.25">
      <c r="B8" s="324"/>
      <c r="C8" s="324"/>
      <c r="D8" s="324"/>
      <c r="E8" s="324"/>
      <c r="F8" s="324"/>
      <c r="G8" s="324"/>
    </row>
    <row r="9" spans="2:13" ht="15.75" customHeight="1" x14ac:dyDescent="0.25">
      <c r="B9" s="321" t="s">
        <v>162</v>
      </c>
      <c r="C9" s="322"/>
      <c r="D9" s="322"/>
      <c r="E9" s="322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4" t="s">
        <v>141</v>
      </c>
      <c r="C12" s="334"/>
      <c r="D12" s="334"/>
      <c r="E12" s="95">
        <f>(Dados!E78*Dados!E58)</f>
        <v>1403.7954545454538</v>
      </c>
      <c r="F12" s="100"/>
      <c r="G12" s="98"/>
      <c r="H12" s="95">
        <f t="shared" ref="H12:H17" si="0">E12</f>
        <v>1403.7954545454538</v>
      </c>
      <c r="I12" s="100"/>
      <c r="K12" s="96">
        <f t="shared" ref="K12:K17" si="1">E12</f>
        <v>1403.7954545454538</v>
      </c>
      <c r="M12" s="51"/>
    </row>
    <row r="13" spans="2:13" x14ac:dyDescent="0.25">
      <c r="B13" s="334" t="s">
        <v>142</v>
      </c>
      <c r="C13" s="334"/>
      <c r="D13" s="334"/>
      <c r="E13" s="95">
        <f>Dados!E79*Dados!E58</f>
        <v>1108.9984090909084</v>
      </c>
      <c r="F13" s="100"/>
      <c r="G13" s="98"/>
      <c r="H13" s="95">
        <f t="shared" si="0"/>
        <v>1108.9984090909084</v>
      </c>
      <c r="I13" s="100"/>
      <c r="K13" s="96">
        <f t="shared" si="1"/>
        <v>1108.9984090909084</v>
      </c>
      <c r="M13" s="51"/>
    </row>
    <row r="14" spans="2:13" x14ac:dyDescent="0.25">
      <c r="B14" s="334" t="s">
        <v>143</v>
      </c>
      <c r="C14" s="334"/>
      <c r="D14" s="334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34" t="s">
        <v>46</v>
      </c>
      <c r="C15" s="334"/>
      <c r="D15" s="334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34" t="s">
        <v>144</v>
      </c>
      <c r="C16" s="334"/>
      <c r="D16" s="334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34" t="s">
        <v>50</v>
      </c>
      <c r="C17" s="334"/>
      <c r="D17" s="334"/>
      <c r="E17" s="95">
        <f>(((Dados!E96*Dados!C96)/Dados!D96)*Dados!E24)</f>
        <v>214.47</v>
      </c>
      <c r="F17" s="100"/>
      <c r="G17" s="98"/>
      <c r="H17" s="95">
        <f t="shared" si="0"/>
        <v>214.47</v>
      </c>
      <c r="I17" s="100"/>
      <c r="K17" s="96">
        <f t="shared" si="1"/>
        <v>214.47</v>
      </c>
    </row>
    <row r="18" spans="2:11" x14ac:dyDescent="0.25">
      <c r="B18" s="328" t="s">
        <v>92</v>
      </c>
      <c r="C18" s="328"/>
      <c r="D18" s="328"/>
      <c r="E18" s="94">
        <f>SUM(E12:E17)</f>
        <v>7133.9878636363628</v>
      </c>
      <c r="F18" s="102"/>
      <c r="G18" s="98"/>
      <c r="H18" s="94">
        <f>SUM(H12:H17)</f>
        <v>7133.9878636363628</v>
      </c>
      <c r="I18" s="102"/>
      <c r="K18" s="97">
        <f>SUM(K12:K17)</f>
        <v>7133.9878636363628</v>
      </c>
    </row>
    <row r="19" spans="2:11" x14ac:dyDescent="0.25">
      <c r="B19" s="335" t="s">
        <v>145</v>
      </c>
      <c r="C19" s="335"/>
      <c r="D19" s="335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6" t="s">
        <v>146</v>
      </c>
      <c r="C20" s="336"/>
      <c r="D20" s="336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7" t="s">
        <v>92</v>
      </c>
      <c r="C21" s="327"/>
      <c r="D21" s="327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40" t="s">
        <v>171</v>
      </c>
      <c r="C23" s="340"/>
      <c r="D23" s="340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4" t="s">
        <v>36</v>
      </c>
      <c r="C24" s="334"/>
      <c r="D24" s="334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34" t="s">
        <v>38</v>
      </c>
      <c r="C25" s="334"/>
      <c r="D25" s="334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4" t="s">
        <v>37</v>
      </c>
      <c r="C26" s="334"/>
      <c r="D26" s="334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4" t="s">
        <v>147</v>
      </c>
      <c r="C27" s="334"/>
      <c r="D27" s="334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34" t="s">
        <v>148</v>
      </c>
      <c r="C28" s="334"/>
      <c r="D28" s="334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34" t="s">
        <v>149</v>
      </c>
      <c r="C29" s="334"/>
      <c r="D29" s="334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39" t="s">
        <v>150</v>
      </c>
      <c r="C30" s="339"/>
      <c r="D30" s="339"/>
      <c r="E30" s="95"/>
      <c r="F30" s="100"/>
      <c r="G30" s="98"/>
      <c r="H30" s="96"/>
      <c r="I30" s="108"/>
      <c r="K30" s="96"/>
    </row>
    <row r="31" spans="2:11" x14ac:dyDescent="0.25">
      <c r="B31" s="334" t="s">
        <v>150</v>
      </c>
      <c r="C31" s="334"/>
      <c r="D31" s="334"/>
      <c r="E31" s="95">
        <f>((E18+E21)*Dados!E113)*Dados!E60</f>
        <v>81.029627024828272</v>
      </c>
      <c r="F31" s="100"/>
      <c r="G31" s="98"/>
      <c r="H31" s="96">
        <f>((E18+E21)*Dados!E113)*Dados!E60</f>
        <v>81.029627024828272</v>
      </c>
      <c r="I31" s="108"/>
      <c r="K31" s="96">
        <f>((K18+K21)*Dados!E113)*Dados!E58</f>
        <v>81.00579874537064</v>
      </c>
    </row>
    <row r="32" spans="2:11" x14ac:dyDescent="0.25">
      <c r="B32" s="327" t="s">
        <v>92</v>
      </c>
      <c r="C32" s="327"/>
      <c r="D32" s="327"/>
      <c r="E32" s="94">
        <f>SUM(E24:E31)</f>
        <v>187.88758157028278</v>
      </c>
      <c r="F32" s="102"/>
      <c r="G32" s="98"/>
      <c r="H32" s="97">
        <f>SUM(H24:H31)</f>
        <v>187.88758157028278</v>
      </c>
      <c r="I32" s="106"/>
      <c r="K32" s="97">
        <f>SUM(K24:K31)</f>
        <v>187.86375329082514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1216.6176669330243</v>
      </c>
      <c r="F34" s="100"/>
      <c r="G34" s="98"/>
      <c r="H34" s="96">
        <f>E34</f>
        <v>1216.6176669330243</v>
      </c>
      <c r="I34" s="108"/>
      <c r="K34" s="96">
        <f>(K32+K21+K18)*Dados!E116</f>
        <v>1216.2646112590603</v>
      </c>
    </row>
    <row r="35" spans="2:13" x14ac:dyDescent="0.25">
      <c r="B35" s="338" t="s">
        <v>92</v>
      </c>
      <c r="C35" s="338"/>
      <c r="D35" s="338"/>
      <c r="E35" s="94">
        <f>SUM(E34)</f>
        <v>1216.6176669330243</v>
      </c>
      <c r="F35" s="102"/>
      <c r="G35" s="98"/>
      <c r="H35" s="97">
        <f>SUM(H34)</f>
        <v>1216.6176669330243</v>
      </c>
      <c r="I35" s="106"/>
      <c r="K35" s="97">
        <f>SUM(K34)</f>
        <v>1216.2646112590603</v>
      </c>
    </row>
    <row r="36" spans="2:13" x14ac:dyDescent="0.25">
      <c r="B36" s="327" t="s">
        <v>92</v>
      </c>
      <c r="C36" s="327"/>
      <c r="D36" s="327"/>
      <c r="E36" s="94">
        <f>E35+E32+E21+E18</f>
        <v>9327.4021131531863</v>
      </c>
      <c r="F36" s="102"/>
      <c r="G36" s="98"/>
      <c r="H36" s="97">
        <f>H35+H32+H21+H18</f>
        <v>9327.4021131531863</v>
      </c>
      <c r="I36" s="106"/>
      <c r="K36" s="97">
        <f>K35+K32+K21+K18</f>
        <v>9324.6953529861294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10877.436866650945</v>
      </c>
      <c r="F38" s="100"/>
      <c r="G38" s="95"/>
      <c r="H38" s="95">
        <f>H36/((100-8.65)/100)</f>
        <v>10210.620813522919</v>
      </c>
      <c r="J38" s="17"/>
      <c r="K38" s="95">
        <f>K36/((100-7.99)/100)</f>
        <v>10134.436857935147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826.68520186547187</v>
      </c>
      <c r="F39" s="100"/>
      <c r="G39" s="109">
        <f>Dados!D120</f>
        <v>0.03</v>
      </c>
      <c r="H39" s="95">
        <f>H38*G39</f>
        <v>306.31862440568756</v>
      </c>
      <c r="J39" s="50">
        <f>Dados!E120</f>
        <v>2.4199999999999999E-2</v>
      </c>
      <c r="K39" s="95">
        <f>K38*J39</f>
        <v>245.25337196203054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179.47770829974061</v>
      </c>
      <c r="F40" s="100"/>
      <c r="G40" s="109">
        <f>Dados!D121</f>
        <v>6.4999999999999997E-3</v>
      </c>
      <c r="H40" s="95">
        <f>H38*G40</f>
        <v>66.369035287898967</v>
      </c>
      <c r="J40" s="50">
        <f>Dados!E121</f>
        <v>5.7000000000000002E-3</v>
      </c>
      <c r="K40" s="95">
        <f>K38*J40</f>
        <v>57.766290090230335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543.87184333254731</v>
      </c>
      <c r="F41" s="100"/>
      <c r="G41" s="109">
        <f>Dados!D122</f>
        <v>0.05</v>
      </c>
      <c r="H41" s="95">
        <f>H38*G41</f>
        <v>510.53104067614595</v>
      </c>
      <c r="J41" s="111">
        <f>Dados!E122</f>
        <v>0.05</v>
      </c>
      <c r="K41" s="95">
        <f>K38*J41</f>
        <v>506.72184289675738</v>
      </c>
    </row>
    <row r="42" spans="2:13" x14ac:dyDescent="0.25">
      <c r="B42" s="337" t="s">
        <v>155</v>
      </c>
      <c r="C42" s="337"/>
      <c r="D42" s="337"/>
      <c r="E42" s="94">
        <f>SUM(E39:E41)</f>
        <v>1550.0347534977598</v>
      </c>
      <c r="F42" s="102"/>
      <c r="G42" s="110">
        <f>SUM(G39:G41)</f>
        <v>8.6499999999999994E-2</v>
      </c>
      <c r="H42" s="97">
        <f>SUM(H39:H41)</f>
        <v>883.21870036973246</v>
      </c>
      <c r="I42" s="5"/>
      <c r="J42" s="112">
        <f>SUM(J39:J41)</f>
        <v>7.9899999999999999E-2</v>
      </c>
      <c r="K42" s="94">
        <f>SUM(K39:K41)</f>
        <v>809.74150494901824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10877.436866650945</v>
      </c>
      <c r="F44" s="106"/>
      <c r="H44" s="97">
        <f>H36+H42</f>
        <v>10210.620813522919</v>
      </c>
      <c r="I44" s="5"/>
      <c r="J44" s="5"/>
      <c r="K44" s="97">
        <f>K42+K36</f>
        <v>10134.436857935147</v>
      </c>
    </row>
    <row r="45" spans="2:13" x14ac:dyDescent="0.25">
      <c r="D45" s="5" t="s">
        <v>163</v>
      </c>
      <c r="E45" s="58">
        <f>E44/Dados!E24</f>
        <v>8.0573606419636636</v>
      </c>
      <c r="F45" s="106"/>
      <c r="H45" s="97">
        <f>H44/Dados!E24</f>
        <v>7.5634228248317914</v>
      </c>
      <c r="K45" s="97">
        <f>K44/Dados!E24</f>
        <v>7.5069902651371461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YHiQ5l110FLUwfWdiFpq/oXDpHJaZKUnoiw4Ks21TJgzHf8pGgsRee6y27Zqc7uZPx9CqY+oihiQywsrq4zWSQ==" saltValue="7dkUxzxGM7Fwekcitr4P1g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2024-01-17T13:36:45Z</cp:lastPrinted>
  <dcterms:created xsi:type="dcterms:W3CDTF">2017-01-21T11:53:29Z</dcterms:created>
  <dcterms:modified xsi:type="dcterms:W3CDTF">2024-01-22T10:21:58Z</dcterms:modified>
</cp:coreProperties>
</file>