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DE30B49E-33EC-43F7-BA2C-BEF77C9AF7F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G10" i="3" l="1"/>
  <c r="E96" i="1" l="1"/>
  <c r="D96" i="1"/>
  <c r="C96" i="1"/>
  <c r="E48" i="1"/>
  <c r="D48" i="1"/>
  <c r="C48" i="1"/>
  <c r="C47" i="1"/>
  <c r="D39" i="1"/>
  <c r="D38" i="1"/>
  <c r="C40" i="1"/>
  <c r="E40" i="1" s="1"/>
  <c r="C39" i="1" l="1"/>
  <c r="E23" i="1"/>
  <c r="D46" i="1"/>
  <c r="D53" i="1" l="1"/>
  <c r="D49" i="1"/>
  <c r="E14" i="4"/>
  <c r="E16" i="4" s="1"/>
  <c r="G11" i="3"/>
  <c r="E54" i="1"/>
  <c r="D47" i="1"/>
  <c r="D37" i="1"/>
  <c r="D41" i="1" s="1"/>
  <c r="E47" i="1"/>
  <c r="E15" i="4" l="1"/>
  <c r="D45" i="1"/>
  <c r="E39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E65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C46" i="1" s="1"/>
  <c r="E29" i="1"/>
  <c r="E46" i="1" l="1"/>
  <c r="E49" i="1" s="1"/>
  <c r="C53" i="1"/>
  <c r="C49" i="1"/>
  <c r="C45" i="1"/>
  <c r="T44" i="3"/>
  <c r="G40" i="3" s="1"/>
  <c r="E59" i="1"/>
  <c r="D24" i="1"/>
  <c r="C24" i="1"/>
  <c r="E58" i="1" l="1"/>
  <c r="E29" i="4" s="1"/>
  <c r="E45" i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<sst xmlns="http://schemas.openxmlformats.org/spreadsheetml/2006/main" count="288" uniqueCount="191">
  <si>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</si>
  <si>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</si>
  <si>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</si>
  <si>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</si>
  <si>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</si>
  <si>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</si>
  <si>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</si>
  <si>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</si>
  <si>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</si>
  <si>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</si>
  <si>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</si>
  <si>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</si>
  <si>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</si>
  <si>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</si>
  <si>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</si>
  <si>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</si>
  <si>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</si>
  <si>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</si>
  <si>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</si>
  <si>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</si>
  <si>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</si>
  <si>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</si>
  <si>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</si>
  <si>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</si>
  <si>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</si>
  <si>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</si>
  <si>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</si>
  <si>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</si>
  <si>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</si>
  <si>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</si>
  <si>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</si>
  <si>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</si>
  <si>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</si>
  <si>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</si>
  <si>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</si>
  <si>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</si>
  <si>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</si>
  <si>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</si>
  <si>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</si>
  <si>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</si>
  <si>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</si>
  <si>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</si>
  <si>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</si>
  <si>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</si>
  <si>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</si>
  <si>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</si>
  <si>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</si>
  <si>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</si>
  <si>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</si>
  <si>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</si>
  <si>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</si>
  <si>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</si>
  <si>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</si>
  <si>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</si>
  <si>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</si>
  <si>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</si>
  <si>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</si>
  <si>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</si>
  <si>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</si>
  <si>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</si>
  <si>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</si>
  <si>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</si>
  <si>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</si>
  <si>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</si>
  <si>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</si>
  <si>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</si>
  <si>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</si>
  <si>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</si>
  <si>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</si>
  <si>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</si>
  <si>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</si>
  <si>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</si>
  <si>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</si>
  <si>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</si>
  <si>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</si>
  <si>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</si>
  <si>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</si>
  <si>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</si>
  <si>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</si>
  <si>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</si>
  <si>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</si>
  <si>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</si>
  <si>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</si>
  <si>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</si>
  <si>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</si>
  <si>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</si>
  <si>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</si>
  <si>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</si>
  <si>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</si>
  <si>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</si>
  <si>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</si>
  <si>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</si>
  <si>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</si>
  <si>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</si>
  <si>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</si>
  <si>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</si>
  <si>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</si>
  <si>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</si>
  <si>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</si>
  <si>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</si>
  <si>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</si>
  <si>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</si>
  <si>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</si>
  <si>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</si>
  <si>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</si>
  <si>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</si>
  <si>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</si>
  <si>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</si>
  <si>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</si>
  <si>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</si>
  <si>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</si>
  <si>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</si>
  <si>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</si>
  <si>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</si>
  <si>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</si>
  <si>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</si>
  <si>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</si>
  <si>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</si>
  <si>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</si>
  <si>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</si>
  <si>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</si>
  <si>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</si>
  <si>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</si>
  <si>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</si>
  <si>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</si>
  <si>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</si>
  <si>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</si>
  <si>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</si>
  <si>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</si>
  <si>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</si>
  <si>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</si>
  <si>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</si>
  <si>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</si>
  <si>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</si>
  <si>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</si>
  <si>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</si>
  <si>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</si>
  <si>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</si>
  <si>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</si>
  <si>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</si>
  <si>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</si>
  <si>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</si>
  <si>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</si>
  <si>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</si>
  <si>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</si>
  <si>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</si>
  <si>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</si>
  <si>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</si>
  <si>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</si>
  <si>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</si>
  <si>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</si>
  <si>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</si>
  <si>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</si>
  <si>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</si>
  <si>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</si>
  <si>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</si>
  <si>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</si>
  <si>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</si>
  <si>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</si>
  <si>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</si>
  <si>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</si>
  <si>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</si>
  <si>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</si>
  <si>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</si>
  <si>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</si>
  <si>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</si>
  <si>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</si>
  <si>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</si>
  <si>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</si>
  <si>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</si>
  <si>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</si>
  <si>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</si>
  <si>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</si>
  <si>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</si>
  <si>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</si>
  <si>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</si>
  <si>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</si>
  <si>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</si>
  <si>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</si>
  <si>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</si>
  <si>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</si>
  <si>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</si>
  <si>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ÔNIBUS</t>
  </si>
  <si>
    <t>DIESEL</t>
  </si>
  <si>
    <t>MANHA-TARDE-NOITE</t>
  </si>
  <si>
    <t>ITEM 02- LINHA 02- ADÃO NUNES-DARLAN -JJ</t>
  </si>
  <si>
    <t>Rota 4</t>
  </si>
  <si>
    <t>Rota 2 - turno da tarde/noite</t>
  </si>
  <si>
    <t>RS004730/2023</t>
  </si>
  <si>
    <t>1º de agosto</t>
  </si>
  <si>
    <t>DADOS DA CONTRATAÇÃO: LINHA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</si>
</sst>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G13" sqref="G13"/>
    </sheetView>
  </sheetViews>
  <sheetFormatPr defaultRowHeight="15.75" x14ac:dyDescent="0.25"/>
  <cols>
    <col min="1" max="1" width="9.140625" style="4"/>
    <col min="2" max="2" width="12.140625" style="4" customWidth="1"/>
    <col min="3" max="3" width="32.570312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190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184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185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63" x14ac:dyDescent="0.25">
      <c r="B22" s="11"/>
      <c r="C22" s="113" t="s">
        <v>180</v>
      </c>
      <c r="D22" s="113" t="s">
        <v>187</v>
      </c>
      <c r="E22" s="30" t="s">
        <v>9</v>
      </c>
    </row>
    <row r="23" spans="2:9" x14ac:dyDescent="0.25">
      <c r="B23" s="7" t="s">
        <v>54</v>
      </c>
      <c r="C23" s="93">
        <v>92.5</v>
      </c>
      <c r="D23" s="42">
        <v>92.5</v>
      </c>
      <c r="E23" s="42">
        <f>C23+D23</f>
        <v>185</v>
      </c>
    </row>
    <row r="24" spans="2:9" x14ac:dyDescent="0.25">
      <c r="B24" s="12" t="s">
        <v>24</v>
      </c>
      <c r="C24" s="93">
        <f>C23*E11</f>
        <v>1689.9749999999999</v>
      </c>
      <c r="D24" s="42">
        <f>D23*E11</f>
        <v>1689.9749999999999</v>
      </c>
      <c r="E24" s="42">
        <f>C24+D24</f>
        <v>3379.95</v>
      </c>
    </row>
    <row r="25" spans="2:9" x14ac:dyDescent="0.25">
      <c r="B25" s="12" t="s">
        <v>55</v>
      </c>
      <c r="C25" s="93">
        <f>C23*E9</f>
        <v>18592.5</v>
      </c>
      <c r="D25" s="42">
        <f>D23*E9</f>
        <v>18592.5</v>
      </c>
      <c r="E25" s="42">
        <f>C25+D25</f>
        <v>37185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0.78472222222222221</v>
      </c>
      <c r="E31" s="13">
        <v>4.8611111111111112E-2</v>
      </c>
    </row>
    <row r="32" spans="2:9" x14ac:dyDescent="0.25">
      <c r="B32" s="34" t="s">
        <v>186</v>
      </c>
      <c r="C32" s="176">
        <v>0.95833333333333337</v>
      </c>
      <c r="D32" s="177">
        <v>0.99305555555555547</v>
      </c>
      <c r="E32" s="13">
        <v>3.125E-2</v>
      </c>
    </row>
    <row r="33" spans="2:9" x14ac:dyDescent="0.25">
      <c r="B33" s="191" t="s">
        <v>9</v>
      </c>
      <c r="C33" s="192"/>
      <c r="D33" s="193"/>
      <c r="E33" s="14">
        <v>0.17013888888888887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f>(C30-D29)-D109</f>
        <v>6.9444444444444434E-2</v>
      </c>
      <c r="E37" s="18">
        <f>C37+D37</f>
        <v>0.11111111111111112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f>(C31-D30)-D109</f>
        <v>6.9444444444444489E-2</v>
      </c>
      <c r="E38" s="18">
        <f>C38+D38</f>
        <v>0.11111111111111112</v>
      </c>
    </row>
    <row r="39" spans="2:9" x14ac:dyDescent="0.25">
      <c r="B39" s="17" t="s">
        <v>176</v>
      </c>
      <c r="C39" s="19">
        <f>D31-C31</f>
        <v>7.638888888888884E-2</v>
      </c>
      <c r="D39" s="19">
        <f>(C32-D31)-D109</f>
        <v>6.9444444444444489E-2</v>
      </c>
      <c r="E39" s="19">
        <f>C39+D39</f>
        <v>0.14583333333333331</v>
      </c>
    </row>
    <row r="40" spans="2:9" x14ac:dyDescent="0.25">
      <c r="B40" s="17" t="s">
        <v>186</v>
      </c>
      <c r="C40" s="19">
        <f>D32-C32</f>
        <v>3.4722222222222099E-2</v>
      </c>
      <c r="D40" s="181">
        <v>0</v>
      </c>
      <c r="E40" s="19">
        <f>C40+D40</f>
        <v>3.4722222222222099E-2</v>
      </c>
    </row>
    <row r="41" spans="2:9" x14ac:dyDescent="0.25">
      <c r="B41" s="17" t="s">
        <v>9</v>
      </c>
      <c r="C41" s="20">
        <f>SUM(C37:C40)</f>
        <v>0.19444444444444425</v>
      </c>
      <c r="D41" s="179">
        <f>SUM(D37:D39)</f>
        <v>0.20833333333333343</v>
      </c>
      <c r="E41" s="20">
        <f>SUM(E37:E39)</f>
        <v>0.36805555555555558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1.6666666666666665</v>
      </c>
      <c r="E45" s="48">
        <f>C45+D45</f>
        <v>2.666666666666667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1.6666666666666679</v>
      </c>
      <c r="E46" s="48">
        <f>C46+D46</f>
        <v>2.666666666666667</v>
      </c>
    </row>
    <row r="47" spans="2:9" x14ac:dyDescent="0.25">
      <c r="B47" s="17" t="s">
        <v>176</v>
      </c>
      <c r="C47" s="48">
        <f>E31*24</f>
        <v>1.1666666666666667</v>
      </c>
      <c r="D47" s="48">
        <f>D39*24</f>
        <v>1.6666666666666679</v>
      </c>
      <c r="E47" s="48">
        <f>E31*24</f>
        <v>1.1666666666666667</v>
      </c>
    </row>
    <row r="48" spans="2:9" x14ac:dyDescent="0.25">
      <c r="B48" s="17" t="s">
        <v>186</v>
      </c>
      <c r="C48" s="48">
        <f>E32*24</f>
        <v>0.75</v>
      </c>
      <c r="D48" s="181">
        <f>D40*24</f>
        <v>0</v>
      </c>
      <c r="E48" s="48">
        <f>E32*24</f>
        <v>0.75</v>
      </c>
    </row>
    <row r="49" spans="2:10" x14ac:dyDescent="0.25">
      <c r="B49" s="17"/>
      <c r="C49" s="180">
        <f>SUM(C45:C48)</f>
        <v>3.9166666666666661</v>
      </c>
      <c r="D49" s="180">
        <f>SUM(D45:D48)</f>
        <v>5.0000000000000018</v>
      </c>
      <c r="E49" s="180">
        <f>SUM(E45:E48)</f>
        <v>7.2500000000000009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71.55749999999999</v>
      </c>
      <c r="D53" s="22">
        <f>(D45+D46+D47+D48)*E11</f>
        <v>91.350000000000037</v>
      </c>
      <c r="E53" s="23">
        <f>C53+D53</f>
        <v>162.90750000000003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0.3252613636363636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0.41522727272727289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0.74048863636363649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182</v>
      </c>
    </row>
    <row r="65" spans="2:9" x14ac:dyDescent="0.25">
      <c r="B65" s="185" t="s">
        <v>29</v>
      </c>
      <c r="C65" s="186"/>
      <c r="D65" s="187"/>
      <c r="E65" s="24">
        <f>D15</f>
        <v>50</v>
      </c>
    </row>
    <row r="66" spans="2:9" x14ac:dyDescent="0.25">
      <c r="B66" s="185" t="s">
        <v>30</v>
      </c>
      <c r="C66" s="186"/>
      <c r="D66" s="187"/>
      <c r="E66" s="24" t="s">
        <v>183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1000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188</v>
      </c>
      <c r="E99" s="236"/>
    </row>
    <row r="100" spans="2:5" x14ac:dyDescent="0.25">
      <c r="B100" s="62" t="s">
        <v>58</v>
      </c>
      <c r="C100" s="62"/>
      <c r="D100" s="237" t="s">
        <v>189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68"/>
  <sheetViews>
    <sheetView view="pageBreakPreview" topLeftCell="A52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1254.4967964449945</v>
      </c>
      <c r="H67"/>
      <c r="I67"/>
      <c r="J67" s="55">
        <f>J65*Dados!E58</f>
        <v>1250.7919049526106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2855.9820685024351</v>
      </c>
      <c r="H68"/>
      <c r="I68"/>
      <c r="J68" s="55">
        <f>J65*Dados!E60</f>
        <v>2847.5475282963694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31" zoomScaleNormal="100" workbookViewId="0">
      <selection activeCell="K45" sqref="K4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02- LINHA 02- ADÃO NUNES-DARLAN -JJ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2232.2687386363632</v>
      </c>
      <c r="F12" s="100"/>
      <c r="G12" s="98"/>
      <c r="H12" s="95">
        <f t="shared" ref="H12:H17" si="0">E12</f>
        <v>2232.2687386363632</v>
      </c>
      <c r="I12" s="100"/>
      <c r="K12" s="96">
        <f t="shared" ref="K12:K17" si="1">E12</f>
        <v>2232.2687386363632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1763.4923035227268</v>
      </c>
      <c r="F13" s="100"/>
      <c r="G13" s="98"/>
      <c r="H13" s="95">
        <f t="shared" si="0"/>
        <v>1763.4923035227268</v>
      </c>
      <c r="I13" s="100"/>
      <c r="K13" s="96">
        <f t="shared" si="1"/>
        <v>1763.4923035227268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8233.5581999999995</v>
      </c>
      <c r="F14" s="100"/>
      <c r="G14" s="98"/>
      <c r="H14" s="95">
        <f t="shared" si="0"/>
        <v>8233.5581999999995</v>
      </c>
      <c r="I14" s="100"/>
      <c r="K14" s="96">
        <f t="shared" si="1"/>
        <v>8233.5581999999995</v>
      </c>
    </row>
    <row r="15" spans="2:13" x14ac:dyDescent="0.25">
      <c r="B15" s="320" t="s">
        <v>46</v>
      </c>
      <c r="C15" s="320"/>
      <c r="D15" s="320"/>
      <c r="E15" s="95">
        <f>E14*Dados!E86</f>
        <v>1399.704894</v>
      </c>
      <c r="F15" s="100"/>
      <c r="G15" s="98"/>
      <c r="H15" s="95">
        <f t="shared" si="0"/>
        <v>1399.704894</v>
      </c>
      <c r="I15" s="100"/>
      <c r="K15" s="96">
        <f t="shared" si="1"/>
        <v>1399.704894</v>
      </c>
    </row>
    <row r="16" spans="2:13" x14ac:dyDescent="0.25">
      <c r="B16" s="320" t="s">
        <v>144</v>
      </c>
      <c r="C16" s="320"/>
      <c r="D16" s="320"/>
      <c r="E16" s="95">
        <f>E14*Dados!E86</f>
        <v>1399.704894</v>
      </c>
      <c r="F16" s="100"/>
      <c r="G16" s="98"/>
      <c r="H16" s="95">
        <f t="shared" si="0"/>
        <v>1399.704894</v>
      </c>
      <c r="I16" s="100"/>
      <c r="K16" s="96">
        <f t="shared" si="1"/>
        <v>1399.704894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1073.9227799999999</v>
      </c>
      <c r="F17" s="100"/>
      <c r="G17" s="98"/>
      <c r="H17" s="95">
        <f t="shared" si="0"/>
        <v>1073.9227799999999</v>
      </c>
      <c r="I17" s="100"/>
      <c r="K17" s="96">
        <f t="shared" si="1"/>
        <v>1073.9227799999999</v>
      </c>
    </row>
    <row r="18" spans="2:11" x14ac:dyDescent="0.25">
      <c r="B18" s="327" t="s">
        <v>92</v>
      </c>
      <c r="C18" s="327"/>
      <c r="D18" s="327"/>
      <c r="E18" s="94">
        <f>SUM(E12:E17)</f>
        <v>16102.651810159092</v>
      </c>
      <c r="F18" s="102"/>
      <c r="G18" s="98"/>
      <c r="H18" s="94">
        <f>SUM(H12:H17)</f>
        <v>16102.651810159092</v>
      </c>
      <c r="I18" s="102"/>
      <c r="K18" s="97">
        <f>SUM(K12:K17)</f>
        <v>16102.651810159092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1254.4967964449945</v>
      </c>
      <c r="F20" s="100"/>
      <c r="G20" s="98"/>
      <c r="H20" s="41">
        <f>E20</f>
        <v>1254.4967964449945</v>
      </c>
      <c r="I20" s="108"/>
      <c r="K20" s="41">
        <f>Motorista!J67</f>
        <v>1250.7919049526106</v>
      </c>
    </row>
    <row r="21" spans="2:11" x14ac:dyDescent="0.25">
      <c r="B21" s="326" t="s">
        <v>92</v>
      </c>
      <c r="C21" s="326"/>
      <c r="D21" s="326"/>
      <c r="E21" s="94">
        <f>SUM(E20:E20)</f>
        <v>1254.4967964449945</v>
      </c>
      <c r="F21" s="102"/>
      <c r="G21" s="98"/>
      <c r="H21" s="58">
        <f>SUM(H20:H20)</f>
        <v>1254.4967964449945</v>
      </c>
      <c r="I21" s="106"/>
      <c r="K21" s="58">
        <f>SUM(K20:K20)</f>
        <v>1250.7919049526106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2.7105113636363636</v>
      </c>
      <c r="F24" s="100"/>
      <c r="G24" s="98"/>
      <c r="H24" s="96">
        <f t="shared" ref="H24:H29" si="2">E24</f>
        <v>2.7105113636363636</v>
      </c>
      <c r="I24" s="108"/>
      <c r="K24" s="96">
        <f t="shared" ref="K24:K29" si="3">E24</f>
        <v>2.7105113636363636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5.4210227272727272</v>
      </c>
      <c r="F27" s="100"/>
      <c r="G27" s="98"/>
      <c r="H27" s="96">
        <f t="shared" si="2"/>
        <v>5.4210227272727272</v>
      </c>
      <c r="I27" s="108"/>
      <c r="K27" s="96">
        <f t="shared" si="3"/>
        <v>5.4210227272727272</v>
      </c>
    </row>
    <row r="28" spans="2:11" x14ac:dyDescent="0.25">
      <c r="B28" s="320" t="s">
        <v>148</v>
      </c>
      <c r="C28" s="320"/>
      <c r="D28" s="320"/>
      <c r="E28" s="95">
        <f>(Dados!E76/12)*Dados!E58</f>
        <v>12.712298295454545</v>
      </c>
      <c r="F28" s="100"/>
      <c r="G28" s="98"/>
      <c r="H28" s="96">
        <f t="shared" si="2"/>
        <v>12.712298295454545</v>
      </c>
      <c r="I28" s="108"/>
      <c r="K28" s="96">
        <f t="shared" si="3"/>
        <v>12.712298295454545</v>
      </c>
    </row>
    <row r="29" spans="2:11" x14ac:dyDescent="0.25">
      <c r="B29" s="320" t="s">
        <v>149</v>
      </c>
      <c r="C29" s="320"/>
      <c r="D29" s="320"/>
      <c r="E29" s="95">
        <f>(Dados!E82/12)*Dados!E58</f>
        <v>149.07812499999997</v>
      </c>
      <c r="F29" s="100"/>
      <c r="G29" s="98"/>
      <c r="H29" s="96">
        <f t="shared" si="2"/>
        <v>149.07812499999997</v>
      </c>
      <c r="I29" s="108"/>
      <c r="K29" s="96">
        <f t="shared" si="3"/>
        <v>149.07812499999997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642.63856514326267</v>
      </c>
      <c r="F31" s="100"/>
      <c r="G31" s="98"/>
      <c r="H31" s="96">
        <f>((E18+E21)*Dados!E113)*Dados!E60</f>
        <v>642.63856514326267</v>
      </c>
      <c r="I31" s="108"/>
      <c r="K31" s="96">
        <f>((K18+K21)*Dados!E113)*Dados!E58</f>
        <v>282.22023832820582</v>
      </c>
    </row>
    <row r="32" spans="2:11" x14ac:dyDescent="0.25">
      <c r="B32" s="326" t="s">
        <v>92</v>
      </c>
      <c r="C32" s="326"/>
      <c r="D32" s="326"/>
      <c r="E32" s="94">
        <f>SUM(E24:E31)</f>
        <v>812.56052252962627</v>
      </c>
      <c r="F32" s="102"/>
      <c r="G32" s="98"/>
      <c r="H32" s="97">
        <f>SUM(H24:H31)</f>
        <v>812.56052252962627</v>
      </c>
      <c r="I32" s="106"/>
      <c r="K32" s="97">
        <f>SUM(K24:K31)</f>
        <v>452.14219571456943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2725.456369370057</v>
      </c>
      <c r="F34" s="100"/>
      <c r="G34" s="98"/>
      <c r="H34" s="96">
        <f>E34</f>
        <v>2725.456369370057</v>
      </c>
      <c r="I34" s="108"/>
      <c r="K34" s="96">
        <f>(K32+K21+K18)*Dados!E116</f>
        <v>2670.8378866239404</v>
      </c>
    </row>
    <row r="35" spans="2:13" x14ac:dyDescent="0.25">
      <c r="B35" s="321" t="s">
        <v>92</v>
      </c>
      <c r="C35" s="321"/>
      <c r="D35" s="321"/>
      <c r="E35" s="94">
        <f>SUM(E34)</f>
        <v>2725.456369370057</v>
      </c>
      <c r="F35" s="102"/>
      <c r="G35" s="98"/>
      <c r="H35" s="97">
        <f>SUM(H34)</f>
        <v>2725.456369370057</v>
      </c>
      <c r="I35" s="106"/>
      <c r="K35" s="97">
        <f>SUM(K34)</f>
        <v>2670.8378866239404</v>
      </c>
    </row>
    <row r="36" spans="2:13" x14ac:dyDescent="0.25">
      <c r="B36" s="326" t="s">
        <v>92</v>
      </c>
      <c r="C36" s="326"/>
      <c r="D36" s="326"/>
      <c r="E36" s="94">
        <f>E35+E32+E21+E18</f>
        <v>20895.165498503768</v>
      </c>
      <c r="F36" s="102"/>
      <c r="G36" s="98"/>
      <c r="H36" s="97">
        <f>H35+H32+H21+H18</f>
        <v>20895.165498503768</v>
      </c>
      <c r="I36" s="106"/>
      <c r="K36" s="97">
        <f>K35+K32+K21+K18</f>
        <v>20476.42379745021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24367.539939946084</v>
      </c>
      <c r="F38" s="100"/>
      <c r="G38" s="95"/>
      <c r="H38" s="95">
        <f>H36/((100-8.65)/100)</f>
        <v>22873.744388071995</v>
      </c>
      <c r="J38" s="17"/>
      <c r="K38" s="95">
        <f>K36/((100-7.99)/100)</f>
        <v>22254.563414248678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1851.9330354359024</v>
      </c>
      <c r="F39" s="100"/>
      <c r="G39" s="109">
        <f>Dados!D120</f>
        <v>0.03</v>
      </c>
      <c r="H39" s="95">
        <f>H38*G39</f>
        <v>686.21233164215982</v>
      </c>
      <c r="J39" s="50">
        <f>Dados!E120</f>
        <v>2.4199999999999999E-2</v>
      </c>
      <c r="K39" s="95">
        <f>K38*J39</f>
        <v>538.56043462481796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402.06440900911042</v>
      </c>
      <c r="F40" s="100"/>
      <c r="G40" s="109">
        <f>Dados!D121</f>
        <v>6.4999999999999997E-3</v>
      </c>
      <c r="H40" s="95">
        <f>H38*G40</f>
        <v>148.67933852246796</v>
      </c>
      <c r="J40" s="50">
        <f>Dados!E121</f>
        <v>5.7000000000000002E-3</v>
      </c>
      <c r="K40" s="95">
        <f>K38*J40</f>
        <v>126.85101146121747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1218.3769969973043</v>
      </c>
      <c r="F41" s="100"/>
      <c r="G41" s="109">
        <f>Dados!D122</f>
        <v>0.05</v>
      </c>
      <c r="H41" s="95">
        <f>H38*G41</f>
        <v>1143.6872194035998</v>
      </c>
      <c r="J41" s="111">
        <f>Dados!E122</f>
        <v>0.05</v>
      </c>
      <c r="K41" s="95">
        <f>K38*J41</f>
        <v>1112.7281707124339</v>
      </c>
    </row>
    <row r="42" spans="2:13" x14ac:dyDescent="0.25">
      <c r="B42" s="335" t="s">
        <v>155</v>
      </c>
      <c r="C42" s="335"/>
      <c r="D42" s="335"/>
      <c r="E42" s="94">
        <f>SUM(E39:E41)</f>
        <v>3472.3744414423172</v>
      </c>
      <c r="F42" s="102"/>
      <c r="G42" s="110">
        <f>SUM(G39:G41)</f>
        <v>8.6499999999999994E-2</v>
      </c>
      <c r="H42" s="97">
        <f>SUM(H39:H41)</f>
        <v>1978.5788895682276</v>
      </c>
      <c r="I42" s="5"/>
      <c r="J42" s="112">
        <f>SUM(J39:J41)</f>
        <v>7.9899999999999999E-2</v>
      </c>
      <c r="K42" s="94">
        <f>SUM(K39:K41)</f>
        <v>1778.1396167984694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24367.539939946084</v>
      </c>
      <c r="F44" s="106"/>
      <c r="H44" s="97">
        <f>H36+H42</f>
        <v>22873.744388071995</v>
      </c>
      <c r="I44" s="5"/>
      <c r="J44" s="5"/>
      <c r="K44" s="97">
        <f>K42+K36</f>
        <v>22254.563414248682</v>
      </c>
    </row>
    <row r="45" spans="2:13" x14ac:dyDescent="0.25">
      <c r="D45" s="5" t="s">
        <v>163</v>
      </c>
      <c r="E45" s="58">
        <f>E44/Dados!E24</f>
        <v>7.209437991670316</v>
      </c>
      <c r="F45" s="106"/>
      <c r="H45" s="97">
        <f>H44/Dados!E24</f>
        <v>6.7674801071234771</v>
      </c>
      <c r="K45" s="97">
        <f>K44/Dados!E24</f>
        <v>6.5842877599516809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szaXB3Ky45Dy12sQIUX8HnUBjUrfICg5yEZuy86LNJKBPBouqgFCsODiapOYrUv8Lk1vWdOrKuaxkLYHGPmOag==" saltValue="+TiYbnoAoeDoJJQaiDotE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2024-01-17T13:19:27Z</cp:lastPrinted>
  <dcterms:created xsi:type="dcterms:W3CDTF">2017-01-21T11:53:29Z</dcterms:created>
  <dcterms:modified xsi:type="dcterms:W3CDTF">2024-01-22T10:13:54Z</dcterms:modified>
</cp:coreProperties>
</file>