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DF1856CE-53C8-4E21-A0E7-0D4DEB30341D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ônibus,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<sst xmlns="http://schemas.openxmlformats.org/spreadsheetml/2006/main" count="288" uniqueCount="191">
  <si>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</si>
  <si>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</si>
  <si>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</si>
  <si>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</si>
  <si>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</si>
  <si>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</si>
  <si>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</si>
  <si>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</si>
  <si>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</si>
  <si>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</si>
  <si>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</si>
  <si>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</si>
  <si>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</si>
  <si>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</si>
  <si>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</si>
  <si>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</si>
  <si>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</si>
  <si>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</si>
  <si>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</si>
  <si>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</si>
  <si>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</si>
  <si>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</si>
  <si>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</si>
  <si>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</si>
  <si>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</si>
  <si>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</si>
  <si>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</si>
  <si>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</si>
  <si>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</si>
  <si>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</si>
  <si>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</si>
  <si>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</si>
  <si>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</si>
  <si>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</si>
  <si>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</si>
  <si>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</si>
  <si>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</si>
  <si>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</si>
  <si>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</si>
  <si>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</si>
  <si>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</si>
  <si>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</si>
  <si>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</si>
  <si>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</si>
  <si>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</si>
  <si>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</si>
  <si>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</si>
  <si>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</si>
  <si>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</si>
  <si>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</si>
  <si>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</si>
  <si>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</si>
  <si>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</si>
  <si>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</si>
  <si>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</si>
  <si>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</si>
  <si>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</si>
  <si>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</si>
  <si>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</si>
  <si>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</si>
  <si>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</si>
  <si>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</si>
  <si>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</si>
  <si>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</si>
  <si>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</si>
  <si>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</si>
  <si>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</si>
  <si>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</si>
  <si>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</si>
  <si>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</si>
  <si>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</si>
  <si>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</si>
  <si>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</si>
  <si>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</si>
  <si>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</si>
  <si>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</si>
  <si>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</si>
  <si>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</si>
  <si>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</si>
  <si>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</si>
  <si>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</si>
  <si>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</si>
  <si>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</si>
  <si>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</si>
  <si>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</si>
  <si>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</si>
  <si>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</si>
  <si>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</si>
  <si>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</si>
  <si>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</si>
  <si>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</si>
  <si>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</si>
  <si>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</si>
  <si>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</si>
  <si>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</si>
  <si>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</si>
  <si>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</si>
  <si>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</si>
  <si>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</si>
  <si>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</si>
  <si>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</si>
  <si>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</si>
  <si>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</si>
  <si>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</si>
  <si>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</si>
  <si>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</si>
  <si>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</si>
  <si>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</si>
  <si>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</si>
  <si>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</si>
  <si>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</si>
  <si>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</si>
  <si>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</si>
  <si>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</si>
  <si>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</si>
  <si>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</si>
  <si>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</si>
  <si>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</si>
  <si>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</si>
  <si>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</si>
  <si>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</si>
  <si>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</si>
  <si>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</si>
  <si>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</si>
  <si>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</si>
  <si>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</si>
  <si>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</si>
  <si>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</si>
  <si>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</si>
  <si>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</si>
  <si>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</si>
  <si>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</si>
  <si>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</si>
  <si>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</si>
  <si>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</si>
  <si>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</si>
  <si>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</si>
  <si>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</si>
  <si>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</si>
  <si>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</si>
  <si>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</si>
  <si>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</si>
  <si>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</si>
  <si>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</si>
  <si>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</si>
  <si>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</si>
  <si>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</si>
  <si>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</si>
  <si>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</si>
  <si>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</si>
  <si>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</si>
  <si>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</si>
  <si>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</si>
  <si>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</si>
  <si>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</si>
  <si>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</si>
  <si>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</si>
  <si>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</si>
  <si>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</si>
  <si>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</si>
  <si>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</si>
  <si>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</si>
  <si>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</si>
  <si>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</si>
  <si>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</si>
  <si>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</si>
  <si>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</si>
  <si>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</si>
  <si>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</si>
  <si>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</si>
  <si>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</si>
  <si>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</si>
  <si>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</si>
  <si>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</si>
  <si>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</si>
  <si>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</si>
  <si>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</si>
  <si>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</si>
  <si>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</si>
  <si>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</si>
  <si>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</si>
  <si>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</si>
  <si>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</si>
  <si>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</si>
  <si>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</si>
  <si>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</si>
  <si>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</si>
  <si>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 - TARDE</t>
  </si>
  <si>
    <t>ONIBUS</t>
  </si>
  <si>
    <t>ITEM 09 - LINHA 09 - LINHA EMERGENCIAL ETINERARIO MUNICIPAL</t>
  </si>
  <si>
    <t>DADOS DA CONTRATAÇÃO: LINHA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</si>
</sst>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K13" sqref="K13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190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112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15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50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45</v>
      </c>
      <c r="D23" s="42">
        <v>45</v>
      </c>
      <c r="E23" s="42">
        <f>C23+D23</f>
        <v>90</v>
      </c>
    </row>
    <row r="24" spans="2:9" x14ac:dyDescent="0.25">
      <c r="B24" s="12" t="s">
        <v>24</v>
      </c>
      <c r="C24" s="93">
        <f>C23*E11</f>
        <v>675</v>
      </c>
      <c r="D24" s="42">
        <f>D23*E11</f>
        <v>675</v>
      </c>
      <c r="E24" s="42">
        <f>C24+D24</f>
        <v>1350</v>
      </c>
    </row>
    <row r="25" spans="2:9" x14ac:dyDescent="0.25">
      <c r="B25" s="12" t="s">
        <v>55</v>
      </c>
      <c r="C25" s="93">
        <f>C23*E9</f>
        <v>5040</v>
      </c>
      <c r="D25" s="42">
        <f>D23*E9</f>
        <v>5040</v>
      </c>
      <c r="E25" s="42">
        <f>C25+D25</f>
        <v>10080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0.27777777777777779</v>
      </c>
      <c r="D29" s="13">
        <v>0.31944444444444448</v>
      </c>
      <c r="E29" s="13">
        <f>D29-C29</f>
        <v>4.1666666666666685E-2</v>
      </c>
    </row>
    <row r="30" spans="2:9" x14ac:dyDescent="0.25">
      <c r="B30" s="12" t="s">
        <v>15</v>
      </c>
      <c r="C30" s="13">
        <v>0.49305555555555558</v>
      </c>
      <c r="D30" s="13">
        <v>0.53472222222222221</v>
      </c>
      <c r="E30" s="13">
        <f>D30-C30</f>
        <v>4.166666666666663E-2</v>
      </c>
    </row>
    <row r="31" spans="2:9" x14ac:dyDescent="0.25">
      <c r="B31" s="34" t="s">
        <v>176</v>
      </c>
      <c r="C31" s="176">
        <v>0.70833333333333337</v>
      </c>
      <c r="D31" s="177">
        <v>0.75</v>
      </c>
      <c r="E31" s="13">
        <f>D31-C31</f>
        <v>4.166666666666663E-2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4.1666666666666685E-2</v>
      </c>
      <c r="D37" s="19">
        <v>0</v>
      </c>
      <c r="E37" s="18">
        <f>C37+D37</f>
        <v>4.1666666666666685E-2</v>
      </c>
    </row>
    <row r="38" spans="2:9" x14ac:dyDescent="0.25">
      <c r="B38" s="17" t="str">
        <f>B30</f>
        <v>Rota 2</v>
      </c>
      <c r="C38" s="19">
        <f>D30-C30</f>
        <v>4.166666666666663E-2</v>
      </c>
      <c r="D38" s="18">
        <v>0</v>
      </c>
      <c r="E38" s="18">
        <f>C38+D38</f>
        <v>4.166666666666663E-2</v>
      </c>
    </row>
    <row r="39" spans="2:9" x14ac:dyDescent="0.25">
      <c r="B39" s="17" t="s">
        <v>176</v>
      </c>
      <c r="C39" s="19">
        <f>D31-C31</f>
        <v>4.166666666666663E-2</v>
      </c>
      <c r="D39" s="19">
        <v>0</v>
      </c>
      <c r="E39" s="19">
        <f>C39+D39</f>
        <v>4.166666666666663E-2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0</v>
      </c>
      <c r="E41" s="20">
        <f>SUM(E37:E40)</f>
        <v>0.12499999999999994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1.0000000000000004</v>
      </c>
      <c r="D45" s="48">
        <f>D37*24</f>
        <v>0</v>
      </c>
      <c r="E45" s="48">
        <f>C45+D45</f>
        <v>1.0000000000000004</v>
      </c>
    </row>
    <row r="46" spans="2:9" x14ac:dyDescent="0.25">
      <c r="B46" s="17" t="str">
        <f>B38</f>
        <v>Rota 2</v>
      </c>
      <c r="C46" s="48">
        <f>E30*24</f>
        <v>0.99999999999999911</v>
      </c>
      <c r="D46" s="48">
        <f>D38*24</f>
        <v>0</v>
      </c>
      <c r="E46" s="48">
        <f>C46+D46</f>
        <v>0.99999999999999911</v>
      </c>
    </row>
    <row r="47" spans="2:9" x14ac:dyDescent="0.25">
      <c r="B47" s="17" t="s">
        <v>176</v>
      </c>
      <c r="C47" s="48">
        <f>E31*24</f>
        <v>0.99999999999999911</v>
      </c>
      <c r="D47" s="48">
        <f>D39*24</f>
        <v>0</v>
      </c>
      <c r="E47" s="48">
        <f>E31*24</f>
        <v>0.99999999999999911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0</v>
      </c>
      <c r="E49" s="180">
        <f>SUM(E45:E48)</f>
        <v>2.9999999999999987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44.999999999999979</v>
      </c>
      <c r="D53" s="22">
        <f>(D45+D46+D47+D48)*E11</f>
        <v>0</v>
      </c>
      <c r="E53" s="23">
        <f>C53+D53</f>
        <v>44.999999999999979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0.20454545454545445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0.20454545454545445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188</v>
      </c>
    </row>
    <row r="65" spans="2:9" x14ac:dyDescent="0.25">
      <c r="B65" s="185" t="s">
        <v>29</v>
      </c>
      <c r="C65" s="186"/>
      <c r="D65" s="187"/>
      <c r="E65" s="24">
        <v>50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2.5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686300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6863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5421.7699999999995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137260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3</v>
      </c>
      <c r="D94" s="61">
        <v>40000</v>
      </c>
      <c r="E94" s="45">
        <v>1383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1000</v>
      </c>
    </row>
    <row r="96" spans="2:5" x14ac:dyDescent="0.25">
      <c r="B96" s="17"/>
      <c r="C96" s="17">
        <f>C94+C95</f>
        <v>4</v>
      </c>
      <c r="D96" s="182">
        <f>D94+D95</f>
        <v>60000</v>
      </c>
      <c r="E96" s="180">
        <f>E94+E95</f>
        <v>2383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788.9090010135169</v>
      </c>
      <c r="H67"/>
      <c r="I67"/>
      <c r="J67" s="55">
        <f>J65*Dados!E58</f>
        <v>786.57912479988056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788.9090010135169</v>
      </c>
      <c r="H68"/>
      <c r="I68"/>
      <c r="J68" s="55">
        <f>J65*Dados!E60</f>
        <v>786.57912479988056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31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09 - LINHA 09 - LINHA EMERGENCIAL ETINERARIO MUNICIPAL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1403.7954545454538</v>
      </c>
      <c r="F12" s="100"/>
      <c r="G12" s="98"/>
      <c r="H12" s="95">
        <f t="shared" ref="H12:H17" si="0">E12</f>
        <v>1403.7954545454538</v>
      </c>
      <c r="I12" s="100"/>
      <c r="K12" s="96">
        <f t="shared" ref="K12:K17" si="1">E12</f>
        <v>1403.7954545454538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1108.9984090909084</v>
      </c>
      <c r="F13" s="100"/>
      <c r="G13" s="98"/>
      <c r="H13" s="95">
        <f t="shared" si="0"/>
        <v>1108.9984090909084</v>
      </c>
      <c r="I13" s="100"/>
      <c r="K13" s="96">
        <f t="shared" si="1"/>
        <v>1108.9984090909084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3288.6000000000004</v>
      </c>
      <c r="F14" s="100"/>
      <c r="G14" s="98"/>
      <c r="H14" s="95">
        <f t="shared" si="0"/>
        <v>3288.6000000000004</v>
      </c>
      <c r="I14" s="100"/>
      <c r="K14" s="96">
        <f t="shared" si="1"/>
        <v>3288.6000000000004</v>
      </c>
    </row>
    <row r="15" spans="2:13" x14ac:dyDescent="0.25">
      <c r="B15" s="320" t="s">
        <v>46</v>
      </c>
      <c r="C15" s="320"/>
      <c r="D15" s="320"/>
      <c r="E15" s="95">
        <f>E14*Dados!E86</f>
        <v>559.06200000000013</v>
      </c>
      <c r="F15" s="100"/>
      <c r="G15" s="98"/>
      <c r="H15" s="95">
        <f t="shared" si="0"/>
        <v>559.06200000000013</v>
      </c>
      <c r="I15" s="100"/>
      <c r="K15" s="96">
        <f t="shared" si="1"/>
        <v>559.06200000000013</v>
      </c>
    </row>
    <row r="16" spans="2:13" x14ac:dyDescent="0.25">
      <c r="B16" s="320" t="s">
        <v>144</v>
      </c>
      <c r="C16" s="320"/>
      <c r="D16" s="320"/>
      <c r="E16" s="95">
        <f>E14*Dados!E86</f>
        <v>559.06200000000013</v>
      </c>
      <c r="F16" s="100"/>
      <c r="G16" s="98"/>
      <c r="H16" s="95">
        <f t="shared" si="0"/>
        <v>559.06200000000013</v>
      </c>
      <c r="I16" s="100"/>
      <c r="K16" s="96">
        <f t="shared" si="1"/>
        <v>559.06200000000013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214.47</v>
      </c>
      <c r="F17" s="100"/>
      <c r="G17" s="98"/>
      <c r="H17" s="95">
        <f t="shared" si="0"/>
        <v>214.47</v>
      </c>
      <c r="I17" s="100"/>
      <c r="K17" s="96">
        <f t="shared" si="1"/>
        <v>214.47</v>
      </c>
    </row>
    <row r="18" spans="2:11" x14ac:dyDescent="0.25">
      <c r="B18" s="327" t="s">
        <v>92</v>
      </c>
      <c r="C18" s="327"/>
      <c r="D18" s="327"/>
      <c r="E18" s="94">
        <f>SUM(E12:E17)</f>
        <v>7133.9878636363628</v>
      </c>
      <c r="F18" s="102"/>
      <c r="G18" s="98"/>
      <c r="H18" s="94">
        <f>SUM(H12:H17)</f>
        <v>7133.9878636363628</v>
      </c>
      <c r="I18" s="102"/>
      <c r="K18" s="97">
        <f>SUM(K12:K17)</f>
        <v>7133.9878636363628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788.9090010135169</v>
      </c>
      <c r="F20" s="100"/>
      <c r="G20" s="98"/>
      <c r="H20" s="41">
        <f>E20</f>
        <v>788.9090010135169</v>
      </c>
      <c r="I20" s="108"/>
      <c r="K20" s="41">
        <f>Motorista!J67</f>
        <v>786.57912479988056</v>
      </c>
    </row>
    <row r="21" spans="2:11" x14ac:dyDescent="0.25">
      <c r="B21" s="326" t="s">
        <v>92</v>
      </c>
      <c r="C21" s="326"/>
      <c r="D21" s="326"/>
      <c r="E21" s="94">
        <f>SUM(E20:E20)</f>
        <v>788.9090010135169</v>
      </c>
      <c r="F21" s="102"/>
      <c r="G21" s="98"/>
      <c r="H21" s="58">
        <f>SUM(H20:H20)</f>
        <v>788.9090010135169</v>
      </c>
      <c r="I21" s="106"/>
      <c r="K21" s="58">
        <f>SUM(K20:K20)</f>
        <v>786.57912479988056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1.7045454545454539</v>
      </c>
      <c r="F24" s="100"/>
      <c r="G24" s="98"/>
      <c r="H24" s="96">
        <f t="shared" ref="H24:H29" si="2">E24</f>
        <v>1.7045454545454539</v>
      </c>
      <c r="I24" s="108"/>
      <c r="K24" s="96">
        <f t="shared" ref="K24:K29" si="3">E24</f>
        <v>1.7045454545454539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3.4090909090909078</v>
      </c>
      <c r="F27" s="100"/>
      <c r="G27" s="98"/>
      <c r="H27" s="96">
        <f t="shared" si="2"/>
        <v>3.4090909090909078</v>
      </c>
      <c r="I27" s="108"/>
      <c r="K27" s="96">
        <f t="shared" si="3"/>
        <v>3.4090909090909078</v>
      </c>
    </row>
    <row r="28" spans="2:11" x14ac:dyDescent="0.25">
      <c r="B28" s="320" t="s">
        <v>148</v>
      </c>
      <c r="C28" s="320"/>
      <c r="D28" s="320"/>
      <c r="E28" s="95">
        <f>(Dados!E76/12)*Dados!E58</f>
        <v>7.9943181818181781</v>
      </c>
      <c r="F28" s="100"/>
      <c r="G28" s="98"/>
      <c r="H28" s="96">
        <f t="shared" si="2"/>
        <v>7.9943181818181781</v>
      </c>
      <c r="I28" s="108"/>
      <c r="K28" s="96">
        <f t="shared" si="3"/>
        <v>7.9943181818181781</v>
      </c>
    </row>
    <row r="29" spans="2:11" x14ac:dyDescent="0.25">
      <c r="B29" s="320" t="s">
        <v>149</v>
      </c>
      <c r="C29" s="320"/>
      <c r="D29" s="320"/>
      <c r="E29" s="95">
        <f>(Dados!E82/12)*Dados!E58</f>
        <v>93.749999999999957</v>
      </c>
      <c r="F29" s="100"/>
      <c r="G29" s="98"/>
      <c r="H29" s="96">
        <f t="shared" si="2"/>
        <v>93.749999999999957</v>
      </c>
      <c r="I29" s="108"/>
      <c r="K29" s="96">
        <f t="shared" si="3"/>
        <v>93.749999999999957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81.029627024828272</v>
      </c>
      <c r="F31" s="100"/>
      <c r="G31" s="98"/>
      <c r="H31" s="96">
        <f>((E18+E21)*Dados!E113)*Dados!E60</f>
        <v>81.029627024828272</v>
      </c>
      <c r="I31" s="108"/>
      <c r="K31" s="96">
        <f>((K18+K21)*Dados!E113)*Dados!E58</f>
        <v>81.00579874537064</v>
      </c>
    </row>
    <row r="32" spans="2:11" x14ac:dyDescent="0.25">
      <c r="B32" s="326" t="s">
        <v>92</v>
      </c>
      <c r="C32" s="326"/>
      <c r="D32" s="326"/>
      <c r="E32" s="94">
        <f>SUM(E24:E31)</f>
        <v>187.88758157028278</v>
      </c>
      <c r="F32" s="102"/>
      <c r="G32" s="98"/>
      <c r="H32" s="97">
        <f>SUM(H24:H31)</f>
        <v>187.88758157028278</v>
      </c>
      <c r="I32" s="106"/>
      <c r="K32" s="97">
        <f>SUM(K24:K31)</f>
        <v>187.86375329082514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1216.6176669330243</v>
      </c>
      <c r="F34" s="100"/>
      <c r="G34" s="98"/>
      <c r="H34" s="96">
        <f>E34</f>
        <v>1216.6176669330243</v>
      </c>
      <c r="I34" s="108"/>
      <c r="K34" s="96">
        <f>(K32+K21+K18)*Dados!E116</f>
        <v>1216.2646112590603</v>
      </c>
    </row>
    <row r="35" spans="2:13" x14ac:dyDescent="0.25">
      <c r="B35" s="321" t="s">
        <v>92</v>
      </c>
      <c r="C35" s="321"/>
      <c r="D35" s="321"/>
      <c r="E35" s="94">
        <f>SUM(E34)</f>
        <v>1216.6176669330243</v>
      </c>
      <c r="F35" s="102"/>
      <c r="G35" s="98"/>
      <c r="H35" s="97">
        <f>SUM(H34)</f>
        <v>1216.6176669330243</v>
      </c>
      <c r="I35" s="106"/>
      <c r="K35" s="97">
        <f>SUM(K34)</f>
        <v>1216.2646112590603</v>
      </c>
    </row>
    <row r="36" spans="2:13" x14ac:dyDescent="0.25">
      <c r="B36" s="326" t="s">
        <v>92</v>
      </c>
      <c r="C36" s="326"/>
      <c r="D36" s="326"/>
      <c r="E36" s="94">
        <f>E35+E32+E21+E18</f>
        <v>9327.4021131531863</v>
      </c>
      <c r="F36" s="102"/>
      <c r="G36" s="98"/>
      <c r="H36" s="97">
        <f>H35+H32+H21+H18</f>
        <v>9327.4021131531863</v>
      </c>
      <c r="I36" s="106"/>
      <c r="K36" s="97">
        <f>K35+K32+K21+K18</f>
        <v>9324.6953529861294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10877.436866650945</v>
      </c>
      <c r="F38" s="100"/>
      <c r="G38" s="95"/>
      <c r="H38" s="95">
        <f>H36/((100-8.65)/100)</f>
        <v>10210.620813522919</v>
      </c>
      <c r="J38" s="17"/>
      <c r="K38" s="95">
        <f>K36/((100-7.99)/100)</f>
        <v>10134.436857935147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826.68520186547187</v>
      </c>
      <c r="F39" s="100"/>
      <c r="G39" s="109">
        <f>Dados!D120</f>
        <v>0.03</v>
      </c>
      <c r="H39" s="95">
        <f>H38*G39</f>
        <v>306.31862440568756</v>
      </c>
      <c r="J39" s="50">
        <f>Dados!E120</f>
        <v>2.4199999999999999E-2</v>
      </c>
      <c r="K39" s="95">
        <f>K38*J39</f>
        <v>245.25337196203054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179.47770829974061</v>
      </c>
      <c r="F40" s="100"/>
      <c r="G40" s="109">
        <f>Dados!D121</f>
        <v>6.4999999999999997E-3</v>
      </c>
      <c r="H40" s="95">
        <f>H38*G40</f>
        <v>66.369035287898967</v>
      </c>
      <c r="J40" s="50">
        <f>Dados!E121</f>
        <v>5.7000000000000002E-3</v>
      </c>
      <c r="K40" s="95">
        <f>K38*J40</f>
        <v>57.766290090230335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543.87184333254731</v>
      </c>
      <c r="F41" s="100"/>
      <c r="G41" s="109">
        <f>Dados!D122</f>
        <v>0.05</v>
      </c>
      <c r="H41" s="95">
        <f>H38*G41</f>
        <v>510.53104067614595</v>
      </c>
      <c r="J41" s="111">
        <f>Dados!E122</f>
        <v>0.05</v>
      </c>
      <c r="K41" s="95">
        <f>K38*J41</f>
        <v>506.72184289675738</v>
      </c>
    </row>
    <row r="42" spans="2:13" x14ac:dyDescent="0.25">
      <c r="B42" s="335" t="s">
        <v>155</v>
      </c>
      <c r="C42" s="335"/>
      <c r="D42" s="335"/>
      <c r="E42" s="94">
        <f>SUM(E39:E41)</f>
        <v>1550.0347534977598</v>
      </c>
      <c r="F42" s="102"/>
      <c r="G42" s="110">
        <f>SUM(G39:G41)</f>
        <v>8.6499999999999994E-2</v>
      </c>
      <c r="H42" s="97">
        <f>SUM(H39:H41)</f>
        <v>883.21870036973246</v>
      </c>
      <c r="I42" s="5"/>
      <c r="J42" s="112">
        <f>SUM(J39:J41)</f>
        <v>7.9899999999999999E-2</v>
      </c>
      <c r="K42" s="94">
        <f>SUM(K39:K41)</f>
        <v>809.74150494901824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10877.436866650945</v>
      </c>
      <c r="F44" s="106"/>
      <c r="H44" s="97">
        <f>H36+H42</f>
        <v>10210.620813522919</v>
      </c>
      <c r="I44" s="5"/>
      <c r="J44" s="5"/>
      <c r="K44" s="97">
        <f>K42+K36</f>
        <v>10134.436857935147</v>
      </c>
    </row>
    <row r="45" spans="2:13" x14ac:dyDescent="0.25">
      <c r="D45" s="5" t="s">
        <v>163</v>
      </c>
      <c r="E45" s="58">
        <f>E44/Dados!E24</f>
        <v>8.0573606419636636</v>
      </c>
      <c r="F45" s="106"/>
      <c r="H45" s="97">
        <f>H44/Dados!E24</f>
        <v>7.5634228248317914</v>
      </c>
      <c r="K45" s="97">
        <f>K44/Dados!E24</f>
        <v>7.5069902651371461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A1wPMFCUqvFMwGFrD3l0haqHhhdV4hUm1cAOjP7BFuvBJFLpLgq8+Qm0WwKBlP2+n1+w/pWzTAyW9fSKoyH2Ew==" saltValue="ZuxpxPLnseiXwqHQluoV4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2024-01-17T13:34:28Z</cp:lastPrinted>
  <dcterms:created xsi:type="dcterms:W3CDTF">2017-01-21T11:53:29Z</dcterms:created>
  <dcterms:modified xsi:type="dcterms:W3CDTF">2024-01-22T10:20:14Z</dcterms:modified>
</cp:coreProperties>
</file>