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2AF6C152-33D3-4968-9706-5026A4663EF2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1" i="1" l="1"/>
  <c r="G10" i="3" l="1"/>
  <c r="E96" i="1" l="1"/>
  <c r="D96" i="1"/>
  <c r="C96" i="1"/>
  <c r="E48" i="1"/>
  <c r="D48" i="1"/>
  <c r="C48" i="1"/>
  <c r="C47" i="1"/>
  <c r="D38" i="1"/>
  <c r="C40" i="1"/>
  <c r="E40" i="1" s="1"/>
  <c r="C39" i="1" l="1"/>
  <c r="E23" i="1"/>
  <c r="D46" i="1"/>
  <c r="E14" i="4" l="1"/>
  <c r="E16" i="4" s="1"/>
  <c r="G11" i="3"/>
  <c r="E54" i="1"/>
  <c r="D47" i="1"/>
  <c r="D37" i="1"/>
  <c r="D41" i="1" s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64" authorId="0" shapeId="0" xr:uid="{804DB4AF-DCFB-4CE1-A2EF-CBD8BA895EC1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Cotação veículo VAN. Kombi veículo saiu de linha das montadoras o que não permite referência de preço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etinerário, considera-se um % maior de gasto em manutenção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etinerário, considera-se um % maior de gasto em manutenção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<sst xmlns="http://schemas.openxmlformats.org/spreadsheetml/2006/main" count="288" uniqueCount="191">
  <si>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</si>
  <si>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</si>
  <si>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</si>
  <si>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</si>
  <si>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</si>
  <si>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</si>
  <si>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</si>
  <si>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</si>
  <si>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</si>
  <si>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</si>
  <si>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</si>
  <si>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</si>
  <si>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</si>
  <si>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</si>
  <si>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</si>
  <si>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</si>
  <si>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</si>
  <si>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</si>
  <si>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</si>
  <si>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</si>
  <si>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</si>
  <si>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</si>
  <si>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</si>
  <si>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</si>
  <si>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</si>
  <si>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</si>
  <si>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</si>
  <si>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</si>
  <si>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</si>
  <si>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</si>
  <si>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</si>
  <si>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</si>
  <si>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</si>
  <si>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</si>
  <si>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</si>
  <si>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</si>
  <si>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</si>
  <si>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</si>
  <si>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</si>
  <si>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</si>
  <si>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</si>
  <si>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</si>
  <si>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</si>
  <si>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</si>
  <si>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</si>
  <si>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</si>
  <si>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</si>
  <si>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</si>
  <si>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</si>
  <si>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</si>
  <si>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</si>
  <si>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</si>
  <si>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</si>
  <si>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</si>
  <si>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</si>
  <si>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</si>
  <si>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</si>
  <si>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</si>
  <si>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</si>
  <si>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</si>
  <si>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</si>
  <si>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</si>
  <si>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</si>
  <si>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</si>
  <si>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</si>
  <si>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</si>
  <si>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</si>
  <si>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</si>
  <si>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</si>
  <si>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</si>
  <si>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</si>
  <si>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</si>
  <si>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</si>
  <si>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</si>
  <si>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</si>
  <si>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</si>
  <si>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</si>
  <si>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</si>
  <si>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</si>
  <si>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</si>
  <si>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</si>
  <si>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</si>
  <si>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</si>
  <si>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</si>
  <si>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</si>
  <si>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</si>
  <si>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</si>
  <si>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</si>
  <si>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</si>
  <si>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</si>
  <si>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</si>
  <si>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</si>
  <si>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</si>
  <si>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</si>
  <si>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</si>
  <si>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</si>
  <si>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</si>
  <si>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</si>
  <si>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</si>
  <si>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</si>
  <si>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</si>
  <si>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</si>
  <si>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</si>
  <si>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</si>
  <si>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</si>
  <si>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</si>
  <si>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</si>
  <si>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</si>
  <si>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</si>
  <si>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</si>
  <si>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</si>
  <si>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</si>
  <si>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</si>
  <si>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</si>
  <si>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</si>
  <si>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</si>
  <si>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</si>
  <si>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</si>
  <si>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</si>
  <si>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</si>
  <si>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</si>
  <si>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</si>
  <si>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</si>
  <si>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</si>
  <si>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</si>
  <si>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</si>
  <si>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</si>
  <si>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</si>
  <si>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</si>
  <si>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</si>
  <si>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</si>
  <si>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</si>
  <si>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</si>
  <si>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</si>
  <si>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</si>
  <si>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</si>
  <si>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</si>
  <si>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</si>
  <si>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</si>
  <si>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</si>
  <si>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</si>
  <si>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</si>
  <si>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</si>
  <si>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</si>
  <si>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</si>
  <si>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</si>
  <si>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</si>
  <si>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</si>
  <si>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</si>
  <si>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</si>
  <si>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</si>
  <si>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</si>
  <si>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</si>
  <si>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</si>
  <si>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</si>
  <si>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</si>
  <si>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</si>
  <si>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</si>
  <si>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</si>
  <si>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</si>
  <si>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</si>
  <si>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</si>
  <si>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</si>
  <si>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</si>
  <si>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</si>
  <si>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</si>
  <si>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</si>
  <si>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</si>
  <si>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</si>
  <si>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</si>
  <si>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</si>
  <si>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</si>
  <si>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</si>
  <si>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</si>
  <si>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</si>
  <si>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</si>
  <si>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</si>
  <si>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</si>
  <si>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</si>
  <si>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</si>
  <si>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</si>
  <si>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</si>
  <si>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04</t>
  </si>
  <si>
    <t>DIESEL</t>
  </si>
  <si>
    <t>Rota 4</t>
  </si>
  <si>
    <t>RS004730/2023</t>
  </si>
  <si>
    <t>1º de agosto</t>
  </si>
  <si>
    <t>MANHA-TARDE</t>
  </si>
  <si>
    <t>Rota 2 - turno da tarde</t>
  </si>
  <si>
    <t>ITEM 04 - LINHA 04 - CERRO DA DATA</t>
  </si>
  <si>
    <t>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</si>
</sst>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topLeftCell="A50" zoomScaleNormal="100" zoomScaleSheetLayoutView="100" workbookViewId="0">
      <selection activeCell="F16" sqref="F16"/>
    </sheetView>
  </sheetViews>
  <sheetFormatPr defaultRowHeight="15.75" x14ac:dyDescent="0.25"/>
  <cols>
    <col min="1" max="1" width="9.140625" style="4"/>
    <col min="2" max="2" width="12.140625" style="4" customWidth="1"/>
    <col min="3" max="3" width="27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182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201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18.27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15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189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188</v>
      </c>
      <c r="E22" s="30" t="s">
        <v>9</v>
      </c>
    </row>
    <row r="23" spans="2:9" x14ac:dyDescent="0.25">
      <c r="B23" s="7" t="s">
        <v>54</v>
      </c>
      <c r="C23" s="93">
        <v>25</v>
      </c>
      <c r="D23" s="42">
        <v>25</v>
      </c>
      <c r="E23" s="42">
        <f>C23+D23</f>
        <v>50</v>
      </c>
    </row>
    <row r="24" spans="2:9" x14ac:dyDescent="0.25">
      <c r="B24" s="12" t="s">
        <v>24</v>
      </c>
      <c r="C24" s="93">
        <f>C23*E11</f>
        <v>456.75</v>
      </c>
      <c r="D24" s="42">
        <f>D23*E11</f>
        <v>456.75</v>
      </c>
      <c r="E24" s="42">
        <f>C24+D24</f>
        <v>913.5</v>
      </c>
    </row>
    <row r="25" spans="2:9" x14ac:dyDescent="0.25">
      <c r="B25" s="12" t="s">
        <v>55</v>
      </c>
      <c r="C25" s="93">
        <f>C23*E9</f>
        <v>5025</v>
      </c>
      <c r="D25" s="42">
        <f>D23*E9</f>
        <v>5025</v>
      </c>
      <c r="E25" s="42">
        <f>C25+D25</f>
        <v>10050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0.29166666666666669</v>
      </c>
      <c r="D29" s="13">
        <v>0.31944444444444448</v>
      </c>
      <c r="E29" s="13">
        <f>D29-C29</f>
        <v>2.777777777777779E-2</v>
      </c>
    </row>
    <row r="30" spans="2:9" x14ac:dyDescent="0.25">
      <c r="B30" s="12" t="s">
        <v>15</v>
      </c>
      <c r="C30" s="13">
        <v>0.5</v>
      </c>
      <c r="D30" s="13">
        <v>0.52777777777777779</v>
      </c>
      <c r="E30" s="13">
        <f>D30-C30</f>
        <v>2.777777777777779E-2</v>
      </c>
    </row>
    <row r="31" spans="2:9" x14ac:dyDescent="0.25">
      <c r="B31" s="34" t="s">
        <v>176</v>
      </c>
      <c r="C31" s="176">
        <v>0.70833333333333337</v>
      </c>
      <c r="D31" s="177">
        <v>0.73611111111111116</v>
      </c>
      <c r="E31" s="13">
        <f>D31-C31</f>
        <v>2.777777777777779E-2</v>
      </c>
    </row>
    <row r="32" spans="2:9" x14ac:dyDescent="0.25">
      <c r="B32" s="34" t="s">
        <v>184</v>
      </c>
      <c r="C32" s="176">
        <v>0</v>
      </c>
      <c r="D32" s="177">
        <v>0</v>
      </c>
      <c r="E32" s="13">
        <v>0</v>
      </c>
    </row>
    <row r="33" spans="2:9" x14ac:dyDescent="0.25">
      <c r="B33" s="191" t="s">
        <v>9</v>
      </c>
      <c r="C33" s="192"/>
      <c r="D33" s="193"/>
      <c r="E33" s="14">
        <f>E29+E30+E31+E32</f>
        <v>8.333333333333337E-2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2.777777777777779E-2</v>
      </c>
      <c r="D37" s="19">
        <f>(C30-D29)-D109</f>
        <v>7.6388888888888853E-2</v>
      </c>
      <c r="E37" s="18">
        <f>C37+D37</f>
        <v>0.10416666666666664</v>
      </c>
    </row>
    <row r="38" spans="2:9" x14ac:dyDescent="0.25">
      <c r="B38" s="17" t="str">
        <f>B30</f>
        <v>Rota 2</v>
      </c>
      <c r="C38" s="19">
        <f>D30-C30</f>
        <v>2.777777777777779E-2</v>
      </c>
      <c r="D38" s="18">
        <f>(C31-D30)-D109</f>
        <v>7.6388888888888909E-2</v>
      </c>
      <c r="E38" s="18">
        <f>C38+D38</f>
        <v>0.1041666666666667</v>
      </c>
    </row>
    <row r="39" spans="2:9" x14ac:dyDescent="0.25">
      <c r="B39" s="17" t="s">
        <v>176</v>
      </c>
      <c r="C39" s="19">
        <f>D31-C31</f>
        <v>2.777777777777779E-2</v>
      </c>
      <c r="D39" s="19">
        <v>0</v>
      </c>
      <c r="E39" s="19">
        <f>C39+D39</f>
        <v>2.777777777777779E-2</v>
      </c>
    </row>
    <row r="40" spans="2:9" x14ac:dyDescent="0.25">
      <c r="B40" s="17" t="s">
        <v>184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8.333333333333337E-2</v>
      </c>
      <c r="D41" s="179">
        <f>SUM(D37:D39)</f>
        <v>0.15277777777777776</v>
      </c>
      <c r="E41" s="20">
        <f>SUM(E37:E40)</f>
        <v>0.23611111111111113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0.66666666666666696</v>
      </c>
      <c r="D45" s="48">
        <f>D37*24</f>
        <v>1.8333333333333326</v>
      </c>
      <c r="E45" s="48">
        <f>C45+D45</f>
        <v>2.4999999999999996</v>
      </c>
    </row>
    <row r="46" spans="2:9" x14ac:dyDescent="0.25">
      <c r="B46" s="17" t="str">
        <f>B38</f>
        <v>Rota 2</v>
      </c>
      <c r="C46" s="48">
        <f>E30*24</f>
        <v>0.66666666666666696</v>
      </c>
      <c r="D46" s="48">
        <f>D38*24</f>
        <v>1.8333333333333339</v>
      </c>
      <c r="E46" s="48">
        <f>C46+D46</f>
        <v>2.5000000000000009</v>
      </c>
    </row>
    <row r="47" spans="2:9" x14ac:dyDescent="0.25">
      <c r="B47" s="17" t="s">
        <v>176</v>
      </c>
      <c r="C47" s="48">
        <f>E31*24</f>
        <v>0.66666666666666696</v>
      </c>
      <c r="D47" s="48">
        <f>D39*24</f>
        <v>0</v>
      </c>
      <c r="E47" s="48">
        <f>E31*24</f>
        <v>0.66666666666666696</v>
      </c>
    </row>
    <row r="48" spans="2:9" x14ac:dyDescent="0.25">
      <c r="B48" s="17" t="s">
        <v>184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2.0000000000000009</v>
      </c>
      <c r="D49" s="180">
        <f>SUM(D45:D48)</f>
        <v>3.6666666666666665</v>
      </c>
      <c r="E49" s="180">
        <f>SUM(E45:E48)</f>
        <v>5.666666666666667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36.540000000000013</v>
      </c>
      <c r="D53" s="22">
        <f>(D45+D46+D47+D48)*E11</f>
        <v>66.989999999999995</v>
      </c>
      <c r="E53" s="23">
        <f>C53+D53</f>
        <v>103.53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0.16609090909090915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0.30449999999999999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0.47059090909090917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190</v>
      </c>
    </row>
    <row r="65" spans="2:9" x14ac:dyDescent="0.25">
      <c r="B65" s="185" t="s">
        <v>29</v>
      </c>
      <c r="C65" s="186"/>
      <c r="D65" s="187"/>
      <c r="E65" s="24">
        <v>16</v>
      </c>
    </row>
    <row r="66" spans="2:9" x14ac:dyDescent="0.25">
      <c r="B66" s="185" t="s">
        <v>30</v>
      </c>
      <c r="C66" s="186"/>
      <c r="D66" s="187"/>
      <c r="E66" s="24" t="s">
        <v>183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3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282490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2824.8999999999996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2231.6709999999998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56498</v>
      </c>
    </row>
    <row r="82" spans="2:5" x14ac:dyDescent="0.25">
      <c r="B82" s="31" t="s">
        <v>68</v>
      </c>
      <c r="C82" s="32"/>
      <c r="D82" s="35" t="s">
        <v>55</v>
      </c>
      <c r="E82" s="37">
        <v>2500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0.2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0.04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373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300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673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185</v>
      </c>
      <c r="E99" s="236"/>
    </row>
    <row r="100" spans="2:5" x14ac:dyDescent="0.25">
      <c r="B100" s="62" t="s">
        <v>58</v>
      </c>
      <c r="C100" s="62"/>
      <c r="D100" s="237" t="s">
        <v>186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640.5941088229763</v>
      </c>
      <c r="H67"/>
      <c r="I67"/>
      <c r="J67" s="55">
        <f>J65*Dados!E58</f>
        <v>638.70224933750353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1815.0166416650991</v>
      </c>
      <c r="H68"/>
      <c r="I68"/>
      <c r="J68" s="55">
        <f>J65*Dados!E60</f>
        <v>1809.6563731229264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28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04 - LINHA 04 - CERRO DA DATA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469.19020909090921</v>
      </c>
      <c r="F12" s="100"/>
      <c r="G12" s="98"/>
      <c r="H12" s="95">
        <f t="shared" ref="H12:H17" si="0">E12</f>
        <v>469.19020909090921</v>
      </c>
      <c r="I12" s="100"/>
      <c r="K12" s="96">
        <f t="shared" ref="K12:K17" si="1">E12</f>
        <v>469.19020909090921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370.66026518181826</v>
      </c>
      <c r="F13" s="100"/>
      <c r="G13" s="98"/>
      <c r="H13" s="95">
        <f t="shared" si="0"/>
        <v>370.66026518181826</v>
      </c>
      <c r="I13" s="100"/>
      <c r="K13" s="96">
        <f t="shared" si="1"/>
        <v>370.66026518181826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1854.405</v>
      </c>
      <c r="F14" s="100"/>
      <c r="G14" s="98"/>
      <c r="H14" s="95">
        <f t="shared" si="0"/>
        <v>1854.405</v>
      </c>
      <c r="I14" s="100"/>
      <c r="K14" s="96">
        <f t="shared" si="1"/>
        <v>1854.405</v>
      </c>
    </row>
    <row r="15" spans="2:13" x14ac:dyDescent="0.25">
      <c r="B15" s="320" t="s">
        <v>46</v>
      </c>
      <c r="C15" s="320"/>
      <c r="D15" s="320"/>
      <c r="E15" s="95">
        <f>E14*Dados!E86</f>
        <v>370.88100000000003</v>
      </c>
      <c r="F15" s="100"/>
      <c r="G15" s="98"/>
      <c r="H15" s="95">
        <f t="shared" si="0"/>
        <v>370.88100000000003</v>
      </c>
      <c r="I15" s="100"/>
      <c r="K15" s="96">
        <f t="shared" si="1"/>
        <v>370.88100000000003</v>
      </c>
    </row>
    <row r="16" spans="2:13" x14ac:dyDescent="0.25">
      <c r="B16" s="320" t="s">
        <v>144</v>
      </c>
      <c r="C16" s="320"/>
      <c r="D16" s="320"/>
      <c r="E16" s="95">
        <f>E14*Dados!E86</f>
        <v>370.88100000000003</v>
      </c>
      <c r="F16" s="100"/>
      <c r="G16" s="98"/>
      <c r="H16" s="95">
        <f t="shared" si="0"/>
        <v>370.88100000000003</v>
      </c>
      <c r="I16" s="100"/>
      <c r="K16" s="96">
        <f t="shared" si="1"/>
        <v>370.88100000000003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61.478549999999998</v>
      </c>
      <c r="F17" s="100"/>
      <c r="G17" s="98"/>
      <c r="H17" s="95">
        <f t="shared" si="0"/>
        <v>61.478549999999998</v>
      </c>
      <c r="I17" s="100"/>
      <c r="K17" s="96">
        <f t="shared" si="1"/>
        <v>61.478549999999998</v>
      </c>
    </row>
    <row r="18" spans="2:11" x14ac:dyDescent="0.25">
      <c r="B18" s="327" t="s">
        <v>92</v>
      </c>
      <c r="C18" s="327"/>
      <c r="D18" s="327"/>
      <c r="E18" s="94">
        <f>SUM(E12:E17)</f>
        <v>3497.496024272727</v>
      </c>
      <c r="F18" s="102"/>
      <c r="G18" s="98"/>
      <c r="H18" s="94">
        <f>SUM(H12:H17)</f>
        <v>3497.496024272727</v>
      </c>
      <c r="I18" s="102"/>
      <c r="K18" s="97">
        <f>SUM(K12:K17)</f>
        <v>3497.496024272727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640.5941088229763</v>
      </c>
      <c r="F20" s="100"/>
      <c r="G20" s="98"/>
      <c r="H20" s="41">
        <f>E20</f>
        <v>640.5941088229763</v>
      </c>
      <c r="I20" s="108"/>
      <c r="K20" s="41">
        <f>Motorista!J67</f>
        <v>638.70224933750353</v>
      </c>
    </row>
    <row r="21" spans="2:11" x14ac:dyDescent="0.25">
      <c r="B21" s="326" t="s">
        <v>92</v>
      </c>
      <c r="C21" s="326"/>
      <c r="D21" s="326"/>
      <c r="E21" s="94">
        <f>SUM(E20:E20)</f>
        <v>640.5941088229763</v>
      </c>
      <c r="F21" s="102"/>
      <c r="G21" s="98"/>
      <c r="H21" s="58">
        <f>SUM(H20:H20)</f>
        <v>640.5941088229763</v>
      </c>
      <c r="I21" s="106"/>
      <c r="K21" s="58">
        <f>SUM(K20:K20)</f>
        <v>638.70224933750353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1.3840909090909097</v>
      </c>
      <c r="F24" s="100"/>
      <c r="G24" s="98"/>
      <c r="H24" s="96">
        <f t="shared" ref="H24:H29" si="2">E24</f>
        <v>1.3840909090909097</v>
      </c>
      <c r="I24" s="108"/>
      <c r="K24" s="96">
        <f t="shared" ref="K24:K29" si="3">E24</f>
        <v>1.3840909090909097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2.7681818181818194</v>
      </c>
      <c r="F27" s="100"/>
      <c r="G27" s="98"/>
      <c r="H27" s="96">
        <f t="shared" si="2"/>
        <v>2.7681818181818194</v>
      </c>
      <c r="I27" s="108"/>
      <c r="K27" s="96">
        <f t="shared" si="3"/>
        <v>2.7681818181818194</v>
      </c>
    </row>
    <row r="28" spans="2:11" x14ac:dyDescent="0.25">
      <c r="B28" s="320" t="s">
        <v>148</v>
      </c>
      <c r="C28" s="320"/>
      <c r="D28" s="320"/>
      <c r="E28" s="95">
        <f>(Dados!E76/12)*Dados!E58</f>
        <v>6.4913863636363667</v>
      </c>
      <c r="F28" s="100"/>
      <c r="G28" s="98"/>
      <c r="H28" s="96">
        <f t="shared" si="2"/>
        <v>6.4913863636363667</v>
      </c>
      <c r="I28" s="108"/>
      <c r="K28" s="96">
        <f t="shared" si="3"/>
        <v>6.4913863636363667</v>
      </c>
    </row>
    <row r="29" spans="2:11" x14ac:dyDescent="0.25">
      <c r="B29" s="320" t="s">
        <v>149</v>
      </c>
      <c r="C29" s="320"/>
      <c r="D29" s="320"/>
      <c r="E29" s="95">
        <f>(Dados!E82/12)*Dados!E58</f>
        <v>34.602272727272741</v>
      </c>
      <c r="F29" s="100"/>
      <c r="G29" s="98"/>
      <c r="H29" s="96">
        <f t="shared" si="2"/>
        <v>34.602272727272741</v>
      </c>
      <c r="I29" s="108"/>
      <c r="K29" s="96">
        <f t="shared" si="3"/>
        <v>34.602272727272741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97.367379881681416</v>
      </c>
      <c r="F31" s="100"/>
      <c r="G31" s="98"/>
      <c r="H31" s="96">
        <f>((E18+E21)*Dados!E113)*Dados!E60</f>
        <v>97.367379881681416</v>
      </c>
      <c r="I31" s="108"/>
      <c r="K31" s="96">
        <f>((K18+K21)*Dados!E113)*Dados!E58</f>
        <v>34.349246572208614</v>
      </c>
    </row>
    <row r="32" spans="2:11" x14ac:dyDescent="0.25">
      <c r="B32" s="326" t="s">
        <v>92</v>
      </c>
      <c r="C32" s="326"/>
      <c r="D32" s="326"/>
      <c r="E32" s="94">
        <f>SUM(E24:E31)</f>
        <v>142.61331169986326</v>
      </c>
      <c r="F32" s="102"/>
      <c r="G32" s="98"/>
      <c r="H32" s="97">
        <f>SUM(H24:H31)</f>
        <v>142.61331169986326</v>
      </c>
      <c r="I32" s="106"/>
      <c r="K32" s="97">
        <f>SUM(K24:K31)</f>
        <v>79.595178390390458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642.10551671933501</v>
      </c>
      <c r="F34" s="100"/>
      <c r="G34" s="98"/>
      <c r="H34" s="96">
        <f>E34</f>
        <v>642.10551671933501</v>
      </c>
      <c r="I34" s="108"/>
      <c r="K34" s="96">
        <f>(K32+K21+K18)*Dados!E116</f>
        <v>632.36901780009316</v>
      </c>
    </row>
    <row r="35" spans="2:13" x14ac:dyDescent="0.25">
      <c r="B35" s="321" t="s">
        <v>92</v>
      </c>
      <c r="C35" s="321"/>
      <c r="D35" s="321"/>
      <c r="E35" s="94">
        <f>SUM(E34)</f>
        <v>642.10551671933501</v>
      </c>
      <c r="F35" s="102"/>
      <c r="G35" s="98"/>
      <c r="H35" s="97">
        <f>SUM(H34)</f>
        <v>642.10551671933501</v>
      </c>
      <c r="I35" s="106"/>
      <c r="K35" s="97">
        <f>SUM(K34)</f>
        <v>632.36901780009316</v>
      </c>
    </row>
    <row r="36" spans="2:13" x14ac:dyDescent="0.25">
      <c r="B36" s="326" t="s">
        <v>92</v>
      </c>
      <c r="C36" s="326"/>
      <c r="D36" s="326"/>
      <c r="E36" s="94">
        <f>E35+E32+E21+E18</f>
        <v>4922.808961514902</v>
      </c>
      <c r="F36" s="102"/>
      <c r="G36" s="98"/>
      <c r="H36" s="97">
        <f>H35+H32+H21+H18</f>
        <v>4922.808961514902</v>
      </c>
      <c r="I36" s="106"/>
      <c r="K36" s="97">
        <f>K35+K32+K21+K18</f>
        <v>4848.1624698007145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5740.8850863147545</v>
      </c>
      <c r="F38" s="100"/>
      <c r="G38" s="95"/>
      <c r="H38" s="95">
        <f>H36/((100-8.65)/100)</f>
        <v>5388.9534335138505</v>
      </c>
      <c r="J38" s="17"/>
      <c r="K38" s="95">
        <f>K36/((100-7.99)/100)</f>
        <v>5269.1690792312947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436.30726655992135</v>
      </c>
      <c r="F39" s="100"/>
      <c r="G39" s="109">
        <f>Dados!D120</f>
        <v>0.03</v>
      </c>
      <c r="H39" s="95">
        <f>H38*G39</f>
        <v>161.66860300541552</v>
      </c>
      <c r="J39" s="50">
        <f>Dados!E120</f>
        <v>2.4199999999999999E-2</v>
      </c>
      <c r="K39" s="95">
        <f>K38*J39</f>
        <v>127.51389171739733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94.72460392419346</v>
      </c>
      <c r="F40" s="100"/>
      <c r="G40" s="109">
        <f>Dados!D121</f>
        <v>6.4999999999999997E-3</v>
      </c>
      <c r="H40" s="95">
        <f>H38*G40</f>
        <v>35.028197317840025</v>
      </c>
      <c r="J40" s="50">
        <f>Dados!E121</f>
        <v>5.7000000000000002E-3</v>
      </c>
      <c r="K40" s="95">
        <f>K38*J40</f>
        <v>30.034263751618383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287.04425431573776</v>
      </c>
      <c r="F41" s="100"/>
      <c r="G41" s="109">
        <f>Dados!D122</f>
        <v>0.05</v>
      </c>
      <c r="H41" s="95">
        <f>H38*G41</f>
        <v>269.44767167569256</v>
      </c>
      <c r="J41" s="111">
        <f>Dados!E122</f>
        <v>0.05</v>
      </c>
      <c r="K41" s="95">
        <f>K38*J41</f>
        <v>263.45845396156477</v>
      </c>
    </row>
    <row r="42" spans="2:13" x14ac:dyDescent="0.25">
      <c r="B42" s="335" t="s">
        <v>155</v>
      </c>
      <c r="C42" s="335"/>
      <c r="D42" s="335"/>
      <c r="E42" s="94">
        <f>SUM(E39:E41)</f>
        <v>818.07612479985255</v>
      </c>
      <c r="F42" s="102"/>
      <c r="G42" s="110">
        <f>SUM(G39:G41)</f>
        <v>8.6499999999999994E-2</v>
      </c>
      <c r="H42" s="97">
        <f>SUM(H39:H41)</f>
        <v>466.14447199894812</v>
      </c>
      <c r="I42" s="5"/>
      <c r="J42" s="112">
        <f>SUM(J39:J41)</f>
        <v>7.9899999999999999E-2</v>
      </c>
      <c r="K42" s="94">
        <f>SUM(K39:K41)</f>
        <v>421.00660943058051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5740.8850863147545</v>
      </c>
      <c r="F44" s="106"/>
      <c r="H44" s="97">
        <f>H36+H42</f>
        <v>5388.9534335138505</v>
      </c>
      <c r="I44" s="5"/>
      <c r="J44" s="5"/>
      <c r="K44" s="97">
        <f>K42+K36</f>
        <v>5269.1690792312947</v>
      </c>
    </row>
    <row r="45" spans="2:13" x14ac:dyDescent="0.25">
      <c r="D45" s="5" t="s">
        <v>163</v>
      </c>
      <c r="E45" s="58">
        <f>E44/Dados!E24</f>
        <v>6.2844938000161514</v>
      </c>
      <c r="F45" s="106"/>
      <c r="H45" s="97">
        <f>H44/Dados!E24</f>
        <v>5.8992374751109473</v>
      </c>
      <c r="K45" s="97">
        <f>K44/Dados!E24</f>
        <v>5.7681106504995014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9H/7wj+uE/L85K9xB4aTUlxyOeTg701QK+qU6W4gVrHYmXtYxktE3ivxTaK26Ob7/FQ1eZss9yoQkVRihOf89g==" saltValue="hkftCyzw64cHpBe5agR4uA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2024-01-17T13:23:56Z</cp:lastPrinted>
  <dcterms:created xsi:type="dcterms:W3CDTF">2017-01-21T11:53:29Z</dcterms:created>
  <dcterms:modified xsi:type="dcterms:W3CDTF">2024-01-22T10:16:14Z</dcterms:modified>
</cp:coreProperties>
</file>