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"/>
    </mc:Choice>
  </mc:AlternateContent>
  <xr:revisionPtr revIDLastSave="0" documentId="8_{4231BDB3-075B-4E86-A2BD-196A2466276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D38" i="1" l="1"/>
  <c r="D37" i="1"/>
  <c r="E11" i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<sst xmlns="http://schemas.openxmlformats.org/spreadsheetml/2006/main" count="288" uniqueCount="191">
  <si>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</si>
  <si>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</si>
  <si>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</si>
  <si>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</si>
  <si>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</si>
  <si>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</si>
  <si>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</si>
  <si>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</si>
  <si>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</si>
  <si>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</si>
  <si>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</si>
  <si>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</si>
  <si>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</si>
  <si>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</si>
  <si>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</si>
  <si>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</si>
  <si>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</si>
  <si>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</si>
  <si>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</si>
  <si>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</si>
  <si>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</si>
  <si>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</si>
  <si>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</si>
  <si>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</si>
  <si>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</si>
  <si>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</si>
  <si>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</si>
  <si>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</si>
  <si>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</si>
  <si>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</si>
  <si>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</si>
  <si>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</si>
  <si>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</si>
  <si>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</si>
  <si>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</si>
  <si>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</si>
  <si>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</si>
  <si>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</si>
  <si>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</si>
  <si>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</si>
  <si>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</si>
  <si>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</si>
  <si>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</si>
  <si>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</si>
  <si>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</si>
  <si>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</si>
  <si>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</si>
  <si>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</si>
  <si>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</si>
  <si>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</si>
  <si>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</si>
  <si>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</si>
  <si>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</si>
  <si>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</si>
  <si>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</si>
  <si>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</si>
  <si>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</si>
  <si>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</si>
  <si>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</si>
  <si>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</si>
  <si>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</si>
  <si>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</si>
  <si>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</si>
  <si>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</si>
  <si>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</si>
  <si>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</si>
  <si>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</si>
  <si>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</si>
  <si>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</si>
  <si>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</si>
  <si>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</si>
  <si>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</si>
  <si>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</si>
  <si>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</si>
  <si>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</si>
  <si>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</si>
  <si>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</si>
  <si>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</si>
  <si>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</si>
  <si>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</si>
  <si>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</si>
  <si>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</si>
  <si>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</si>
  <si>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</si>
  <si>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</si>
  <si>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</si>
  <si>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</si>
  <si>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</si>
  <si>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</si>
  <si>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</si>
  <si>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</si>
  <si>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</si>
  <si>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</si>
  <si>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</si>
  <si>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</si>
  <si>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</si>
  <si>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</si>
  <si>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</si>
  <si>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</si>
  <si>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</si>
  <si>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</si>
  <si>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</si>
  <si>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</si>
  <si>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</si>
  <si>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</si>
  <si>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</si>
  <si>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</si>
  <si>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</si>
  <si>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</si>
  <si>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</si>
  <si>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</si>
  <si>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</si>
  <si>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</si>
  <si>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</si>
  <si>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</si>
  <si>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</si>
  <si>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</si>
  <si>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</si>
  <si>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</si>
  <si>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</si>
  <si>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</si>
  <si>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</si>
  <si>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</si>
  <si>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</si>
  <si>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</si>
  <si>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</si>
  <si>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</si>
  <si>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</si>
  <si>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</si>
  <si>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</si>
  <si>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</si>
  <si>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</si>
  <si>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</si>
  <si>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</si>
  <si>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</si>
  <si>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</si>
  <si>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</si>
  <si>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</si>
  <si>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</si>
  <si>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</si>
  <si>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</si>
  <si>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</si>
  <si>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</si>
  <si>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</si>
  <si>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</si>
  <si>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</si>
  <si>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</si>
  <si>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</si>
  <si>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</si>
  <si>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</si>
  <si>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</si>
  <si>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</si>
  <si>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</si>
  <si>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</si>
  <si>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</si>
  <si>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</si>
  <si>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</si>
  <si>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</si>
  <si>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</si>
  <si>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</si>
  <si>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</si>
  <si>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</si>
  <si>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</si>
  <si>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</si>
  <si>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</si>
  <si>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</si>
  <si>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</si>
  <si>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</si>
  <si>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</si>
  <si>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</si>
  <si>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</si>
  <si>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</si>
  <si>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</si>
  <si>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</si>
  <si>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</si>
  <si>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</si>
  <si>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</si>
  <si>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</si>
  <si>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</si>
  <si>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</si>
  <si>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</si>
  <si>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</si>
  <si>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</si>
  <si>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</si>
  <si>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</si>
  <si>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</si>
  <si>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</si>
  <si>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</si>
  <si>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21</t>
  </si>
  <si>
    <t>ONIBUS</t>
  </si>
  <si>
    <t>ITEM 1 - LINHA 21 -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</si>
</sst>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9" zoomScaleNormal="100" zoomScaleSheetLayoutView="100" workbookViewId="0">
      <selection activeCell="G75" sqref="G75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35</v>
      </c>
    </row>
    <row r="10" spans="2:9" x14ac:dyDescent="0.25">
      <c r="B10" s="216" t="s">
        <v>2</v>
      </c>
      <c r="C10" s="216"/>
      <c r="D10" s="216"/>
      <c r="E10" s="7">
        <v>1.75</v>
      </c>
    </row>
    <row r="11" spans="2:9" x14ac:dyDescent="0.25">
      <c r="B11" s="216" t="s">
        <v>3</v>
      </c>
      <c r="C11" s="216"/>
      <c r="D11" s="216"/>
      <c r="E11" s="7">
        <f>E9/E10</f>
        <v>20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44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190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/>
      <c r="C20" s="240"/>
      <c r="D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55</v>
      </c>
      <c r="D23" s="42">
        <v>55</v>
      </c>
      <c r="E23" s="42">
        <f>C23+D23</f>
        <v>110</v>
      </c>
    </row>
    <row r="24" spans="2:9" x14ac:dyDescent="0.25">
      <c r="B24" s="12" t="s">
        <v>24</v>
      </c>
      <c r="C24" s="93">
        <f>C23*E11</f>
        <v>1100</v>
      </c>
      <c r="D24" s="42">
        <f>D23*E11</f>
        <v>1100</v>
      </c>
      <c r="E24" s="42">
        <f>C24+D24</f>
        <v>2200</v>
      </c>
    </row>
    <row r="25" spans="2:9" x14ac:dyDescent="0.25">
      <c r="B25" s="12" t="s">
        <v>55</v>
      </c>
      <c r="C25" s="93">
        <f>C23*E9</f>
        <v>1925</v>
      </c>
      <c r="D25" s="42">
        <f>D23*E9</f>
        <v>1925</v>
      </c>
      <c r="E25" s="42">
        <f>C25+D25</f>
        <v>3850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f>(C30-D29)-D109</f>
        <v>6.9444444444444434E-2</v>
      </c>
      <c r="E37" s="18">
        <f>C37+D37</f>
        <v>0.11111111111111112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f>(C31-D30)-D109</f>
        <v>6.9444444444444489E-2</v>
      </c>
      <c r="E38" s="18">
        <f>C38+D38</f>
        <v>0.11111111111111112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0.13888888888888892</v>
      </c>
      <c r="E41" s="20">
        <f>SUM(E37:E40)</f>
        <v>0.26388888888888884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1.6666666666666665</v>
      </c>
      <c r="E45" s="48">
        <f>C45+D45</f>
        <v>2.666666666666667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1.6666666666666679</v>
      </c>
      <c r="E46" s="48">
        <f>C46+D46</f>
        <v>2.666666666666667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3.3333333333333344</v>
      </c>
      <c r="E49" s="180">
        <f>SUM(E45:E48)</f>
        <v>6.333333333333333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59.999999999999972</v>
      </c>
      <c r="D53" s="22">
        <f>(D45+D46+D47+D48)*E11</f>
        <v>66.666666666666686</v>
      </c>
      <c r="E53" s="23">
        <f>C53+D53</f>
        <v>126.66666666666666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0.2727272727272726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0.30303030303030309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0.57575757575757569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189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2.2999999999999998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3985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900</v>
      </c>
    </row>
    <row r="96" spans="2:5" x14ac:dyDescent="0.25">
      <c r="B96" s="17"/>
      <c r="C96" s="17">
        <f>C94+C95</f>
        <v>5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1051.8786680180226</v>
      </c>
      <c r="H67"/>
      <c r="I67"/>
      <c r="J67" s="55">
        <f>J65*Dados!E58</f>
        <v>1048.7721663998407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2220.6327435936041</v>
      </c>
      <c r="H68"/>
      <c r="I68"/>
      <c r="J68" s="55">
        <f>J65*Dados!E60</f>
        <v>2214.0745735107757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8" zoomScaleNormal="100" workbookViewId="0">
      <selection activeCell="H49" sqref="H49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1 - LINHA 21 -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1086.8181818181813</v>
      </c>
      <c r="F12" s="100"/>
      <c r="G12" s="98"/>
      <c r="H12" s="95">
        <f t="shared" ref="H12:H17" si="0">E12</f>
        <v>1086.8181818181813</v>
      </c>
      <c r="I12" s="100"/>
      <c r="K12" s="96">
        <f t="shared" ref="K12:K17" si="1">E12</f>
        <v>1086.8181818181813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858.5863636363631</v>
      </c>
      <c r="F13" s="100"/>
      <c r="G13" s="98"/>
      <c r="H13" s="95">
        <f t="shared" si="0"/>
        <v>858.5863636363631</v>
      </c>
      <c r="I13" s="100"/>
      <c r="K13" s="96">
        <f t="shared" si="1"/>
        <v>858.5863636363631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5834.782608695652</v>
      </c>
      <c r="F14" s="100"/>
      <c r="G14" s="98"/>
      <c r="H14" s="95">
        <f t="shared" si="0"/>
        <v>5834.782608695652</v>
      </c>
      <c r="I14" s="100"/>
      <c r="K14" s="96">
        <f t="shared" si="1"/>
        <v>5834.782608695652</v>
      </c>
    </row>
    <row r="15" spans="2:13" x14ac:dyDescent="0.25">
      <c r="B15" s="335" t="s">
        <v>46</v>
      </c>
      <c r="C15" s="335"/>
      <c r="D15" s="335"/>
      <c r="E15" s="95">
        <f>E14*Dados!E86</f>
        <v>1050.2608695652173</v>
      </c>
      <c r="F15" s="100"/>
      <c r="G15" s="98"/>
      <c r="H15" s="95">
        <f t="shared" si="0"/>
        <v>1050.2608695652173</v>
      </c>
      <c r="I15" s="100"/>
      <c r="K15" s="96">
        <f t="shared" si="1"/>
        <v>1050.2608695652173</v>
      </c>
    </row>
    <row r="16" spans="2:13" x14ac:dyDescent="0.25">
      <c r="B16" s="335" t="s">
        <v>144</v>
      </c>
      <c r="C16" s="335"/>
      <c r="D16" s="335"/>
      <c r="E16" s="95">
        <f>E14*Dados!E86</f>
        <v>1050.2608695652173</v>
      </c>
      <c r="F16" s="100"/>
      <c r="G16" s="98"/>
      <c r="H16" s="95">
        <f t="shared" si="0"/>
        <v>1050.2608695652173</v>
      </c>
      <c r="I16" s="100"/>
      <c r="K16" s="96">
        <f t="shared" si="1"/>
        <v>1050.2608695652173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485.815</v>
      </c>
      <c r="F17" s="100"/>
      <c r="G17" s="98"/>
      <c r="H17" s="95">
        <f t="shared" si="0"/>
        <v>485.815</v>
      </c>
      <c r="I17" s="100"/>
      <c r="K17" s="96">
        <f t="shared" si="1"/>
        <v>485.815</v>
      </c>
    </row>
    <row r="18" spans="2:11" x14ac:dyDescent="0.25">
      <c r="B18" s="329" t="s">
        <v>92</v>
      </c>
      <c r="C18" s="329"/>
      <c r="D18" s="329"/>
      <c r="E18" s="94">
        <f>SUM(E12:E17)</f>
        <v>10366.523893280633</v>
      </c>
      <c r="F18" s="102"/>
      <c r="G18" s="98"/>
      <c r="H18" s="94">
        <f>SUM(H12:H17)</f>
        <v>10366.523893280633</v>
      </c>
      <c r="I18" s="102"/>
      <c r="K18" s="97">
        <f>SUM(K12:K17)</f>
        <v>10366.523893280633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1051.8786680180226</v>
      </c>
      <c r="F20" s="100"/>
      <c r="G20" s="98"/>
      <c r="H20" s="41">
        <f>E20</f>
        <v>1051.8786680180226</v>
      </c>
      <c r="I20" s="108"/>
      <c r="K20" s="41">
        <f>Motorista!J67</f>
        <v>1048.7721663998407</v>
      </c>
    </row>
    <row r="21" spans="2:11" x14ac:dyDescent="0.25">
      <c r="B21" s="328" t="s">
        <v>92</v>
      </c>
      <c r="C21" s="328"/>
      <c r="D21" s="328"/>
      <c r="E21" s="94">
        <f>SUM(E20:E20)</f>
        <v>1051.8786680180226</v>
      </c>
      <c r="F21" s="102"/>
      <c r="G21" s="98"/>
      <c r="H21" s="58">
        <f>SUM(H20:H20)</f>
        <v>1051.8786680180226</v>
      </c>
      <c r="I21" s="106"/>
      <c r="K21" s="58">
        <f>SUM(K20:K20)</f>
        <v>1048.7721663998407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2.2727272727272716</v>
      </c>
      <c r="F24" s="100"/>
      <c r="G24" s="98"/>
      <c r="H24" s="96">
        <f t="shared" ref="H24:H29" si="2">E24</f>
        <v>2.2727272727272716</v>
      </c>
      <c r="I24" s="108"/>
      <c r="K24" s="96">
        <f t="shared" ref="K24:K29" si="3">E24</f>
        <v>2.2727272727272716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5.681818181818179</v>
      </c>
      <c r="F27" s="100"/>
      <c r="G27" s="98"/>
      <c r="H27" s="96">
        <f t="shared" si="2"/>
        <v>5.681818181818179</v>
      </c>
      <c r="I27" s="108"/>
      <c r="K27" s="96">
        <f t="shared" si="3"/>
        <v>5.681818181818179</v>
      </c>
    </row>
    <row r="28" spans="2:11" x14ac:dyDescent="0.25">
      <c r="B28" s="335" t="s">
        <v>148</v>
      </c>
      <c r="C28" s="335"/>
      <c r="D28" s="335"/>
      <c r="E28" s="95">
        <f>(Dados!E76/12)*Dados!E58</f>
        <v>10.659090909090905</v>
      </c>
      <c r="F28" s="100"/>
      <c r="G28" s="98"/>
      <c r="H28" s="96">
        <f t="shared" si="2"/>
        <v>10.659090909090905</v>
      </c>
      <c r="I28" s="108"/>
      <c r="K28" s="96">
        <f t="shared" si="3"/>
        <v>10.659090909090905</v>
      </c>
    </row>
    <row r="29" spans="2:11" x14ac:dyDescent="0.25">
      <c r="B29" s="335" t="s">
        <v>149</v>
      </c>
      <c r="C29" s="335"/>
      <c r="D29" s="335"/>
      <c r="E29" s="95">
        <f>(Dados!E82/12)*Dados!E58</f>
        <v>124.99999999999993</v>
      </c>
      <c r="F29" s="100"/>
      <c r="G29" s="98"/>
      <c r="H29" s="96">
        <f t="shared" si="2"/>
        <v>124.99999999999993</v>
      </c>
      <c r="I29" s="108"/>
      <c r="K29" s="96">
        <f t="shared" si="3"/>
        <v>124.99999999999993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328.71158888587036</v>
      </c>
      <c r="F31" s="100"/>
      <c r="G31" s="98"/>
      <c r="H31" s="96">
        <f>((E18+E21)*Dados!E113)*Dados!E60</f>
        <v>328.71158888587036</v>
      </c>
      <c r="I31" s="108"/>
      <c r="K31" s="96">
        <f>((K18+K21)*Dados!E113)*Dados!E58</f>
        <v>155.66312808655186</v>
      </c>
    </row>
    <row r="32" spans="2:11" x14ac:dyDescent="0.25">
      <c r="B32" s="328" t="s">
        <v>92</v>
      </c>
      <c r="C32" s="328"/>
      <c r="D32" s="328"/>
      <c r="E32" s="94">
        <f>SUM(E24:E31)</f>
        <v>472.32522524950662</v>
      </c>
      <c r="F32" s="102"/>
      <c r="G32" s="98"/>
      <c r="H32" s="97">
        <f>SUM(H24:H31)</f>
        <v>472.32522524950662</v>
      </c>
      <c r="I32" s="106"/>
      <c r="K32" s="97">
        <f>SUM(K24:K31)</f>
        <v>299.27676445018813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1783.6091679822243</v>
      </c>
      <c r="F34" s="100"/>
      <c r="G34" s="98"/>
      <c r="H34" s="96">
        <f>E34</f>
        <v>1783.6091679822243</v>
      </c>
      <c r="I34" s="108"/>
      <c r="K34" s="96">
        <f>(K32+K21+K18)*Dados!E116</f>
        <v>1757.1859236195994</v>
      </c>
    </row>
    <row r="35" spans="2:13" x14ac:dyDescent="0.25">
      <c r="B35" s="339" t="s">
        <v>92</v>
      </c>
      <c r="C35" s="339"/>
      <c r="D35" s="339"/>
      <c r="E35" s="94">
        <f>SUM(E34)</f>
        <v>1783.6091679822243</v>
      </c>
      <c r="F35" s="102"/>
      <c r="G35" s="98"/>
      <c r="H35" s="97">
        <f>SUM(H34)</f>
        <v>1783.6091679822243</v>
      </c>
      <c r="I35" s="106"/>
      <c r="K35" s="97">
        <f>SUM(K34)</f>
        <v>1757.1859236195994</v>
      </c>
    </row>
    <row r="36" spans="2:13" x14ac:dyDescent="0.25">
      <c r="B36" s="328" t="s">
        <v>92</v>
      </c>
      <c r="C36" s="328"/>
      <c r="D36" s="328"/>
      <c r="E36" s="94">
        <f>E35+E32+E21+E18</f>
        <v>13674.336954530387</v>
      </c>
      <c r="F36" s="102"/>
      <c r="G36" s="98"/>
      <c r="H36" s="97">
        <f>H35+H32+H21+H18</f>
        <v>13674.336954530387</v>
      </c>
      <c r="I36" s="106"/>
      <c r="K36" s="97">
        <f>K35+K32+K21+K18</f>
        <v>13471.75874775026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15946.748635020858</v>
      </c>
      <c r="F38" s="100"/>
      <c r="G38" s="95"/>
      <c r="H38" s="95">
        <f>H36/((100-8.65)/100)</f>
        <v>14969.17017463644</v>
      </c>
      <c r="J38" s="17"/>
      <c r="K38" s="95">
        <f>K36/((100-7.99)/100)</f>
        <v>14641.62454923406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1211.9528962615852</v>
      </c>
      <c r="F39" s="100"/>
      <c r="G39" s="109">
        <f>Dados!D120</f>
        <v>0.03</v>
      </c>
      <c r="H39" s="95">
        <f>H38*G39</f>
        <v>449.07510523909315</v>
      </c>
      <c r="J39" s="50">
        <f>Dados!E120</f>
        <v>2.4199999999999999E-2</v>
      </c>
      <c r="K39" s="95">
        <f>K38*J39</f>
        <v>354.32731409146425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263.1213524778442</v>
      </c>
      <c r="F40" s="100"/>
      <c r="G40" s="109">
        <f>Dados!D121</f>
        <v>6.4999999999999997E-3</v>
      </c>
      <c r="H40" s="95">
        <f>H38*G40</f>
        <v>97.299606135136855</v>
      </c>
      <c r="J40" s="50">
        <f>Dados!E121</f>
        <v>5.7000000000000002E-3</v>
      </c>
      <c r="K40" s="95">
        <f>K38*J40</f>
        <v>83.457259930634152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797.33743175104291</v>
      </c>
      <c r="F41" s="100"/>
      <c r="G41" s="109">
        <f>Dados!D122</f>
        <v>0.05</v>
      </c>
      <c r="H41" s="95">
        <f>H38*G41</f>
        <v>748.45850873182201</v>
      </c>
      <c r="J41" s="111">
        <f>Dados!E122</f>
        <v>0.05</v>
      </c>
      <c r="K41" s="95">
        <f>K38*J41</f>
        <v>732.08122746170307</v>
      </c>
    </row>
    <row r="42" spans="2:13" x14ac:dyDescent="0.25">
      <c r="B42" s="338" t="s">
        <v>155</v>
      </c>
      <c r="C42" s="338"/>
      <c r="D42" s="338"/>
      <c r="E42" s="94">
        <f>SUM(E39:E41)</f>
        <v>2272.4116804904725</v>
      </c>
      <c r="F42" s="102"/>
      <c r="G42" s="110">
        <f>SUM(G39:G41)</f>
        <v>8.6499999999999994E-2</v>
      </c>
      <c r="H42" s="97">
        <f>SUM(H39:H41)</f>
        <v>1294.8332201060521</v>
      </c>
      <c r="I42" s="5"/>
      <c r="J42" s="112">
        <f>SUM(J39:J41)</f>
        <v>7.9899999999999999E-2</v>
      </c>
      <c r="K42" s="94">
        <f>SUM(K39:K41)</f>
        <v>1169.8658014838015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15946.74863502086</v>
      </c>
      <c r="F44" s="106"/>
      <c r="H44" s="97">
        <f>H36+H42</f>
        <v>14969.170174636438</v>
      </c>
      <c r="I44" s="5"/>
      <c r="J44" s="5"/>
      <c r="K44" s="97">
        <f>K42+K36</f>
        <v>14641.624549234062</v>
      </c>
    </row>
    <row r="45" spans="2:13" x14ac:dyDescent="0.25">
      <c r="D45" s="5" t="s">
        <v>163</v>
      </c>
      <c r="E45" s="58">
        <f>E44/Dados!E24</f>
        <v>7.2485221068276635</v>
      </c>
      <c r="F45" s="106"/>
      <c r="H45" s="97">
        <f>H44/Dados!E24</f>
        <v>6.8041682611983809</v>
      </c>
      <c r="K45" s="97">
        <f>K44/Dados!E24</f>
        <v>6.655283886015483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2024-08-15T13:30:05Z</cp:lastPrinted>
  <dcterms:created xsi:type="dcterms:W3CDTF">2017-01-21T11:53:29Z</dcterms:created>
  <dcterms:modified xsi:type="dcterms:W3CDTF">2024-11-04T15:15:19Z</dcterms:modified>
</cp:coreProperties>
</file>